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Ejecucion presupuestaria" sheetId="12" r:id="rId1"/>
  </sheets>
  <externalReferences>
    <externalReference r:id="rId2"/>
  </externalReferences>
  <definedNames>
    <definedName name="_xlnm._FilterDatabase" localSheetId="0" hidden="1">'Ejecucion presupuestaria'!$B$7:$O$84</definedName>
    <definedName name="_xlnm.Print_Area" localSheetId="0">'Ejecucion presupuestaria'!$A$1:$AI$91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3" i="12" l="1"/>
  <c r="G34" i="12"/>
  <c r="G26" i="12"/>
  <c r="G18" i="12"/>
  <c r="F32" i="12"/>
  <c r="F29" i="12"/>
  <c r="F23" i="12"/>
  <c r="F16" i="12" l="1"/>
  <c r="D16" i="12" l="1"/>
  <c r="N25" i="12" l="1"/>
  <c r="N15" i="12"/>
  <c r="M15" i="12"/>
  <c r="L9" i="12" l="1"/>
  <c r="L15" i="12" l="1"/>
  <c r="K25" i="12" l="1"/>
  <c r="K35" i="12"/>
  <c r="K51" i="12" l="1"/>
  <c r="L51" i="12"/>
  <c r="M51" i="12"/>
  <c r="J51" i="12"/>
  <c r="I51" i="12"/>
  <c r="G51" i="12"/>
  <c r="H51" i="12"/>
  <c r="G15" i="12" l="1"/>
  <c r="J15" i="12"/>
  <c r="J25" i="12"/>
  <c r="I25" i="12"/>
  <c r="H15" i="12"/>
  <c r="H25" i="12"/>
  <c r="D15" i="12" l="1"/>
  <c r="D9" i="12"/>
  <c r="O25" i="12" l="1"/>
  <c r="O15" i="12"/>
  <c r="O9" i="12"/>
  <c r="L25" i="12" l="1"/>
  <c r="L73" i="12" s="1"/>
  <c r="K15" i="12" l="1"/>
  <c r="K9" i="12"/>
  <c r="K73" i="12" l="1"/>
  <c r="J9" i="12"/>
  <c r="B127" i="12"/>
  <c r="B129" i="12" s="1"/>
  <c r="D82" i="12"/>
  <c r="C82" i="12"/>
  <c r="D79" i="12"/>
  <c r="C79" i="12"/>
  <c r="D76" i="12"/>
  <c r="C76" i="12"/>
  <c r="C72" i="12"/>
  <c r="C71" i="12"/>
  <c r="C70" i="12"/>
  <c r="P69" i="12"/>
  <c r="N69" i="12"/>
  <c r="M69" i="12"/>
  <c r="L69" i="12"/>
  <c r="K69" i="12"/>
  <c r="J69" i="12"/>
  <c r="I69" i="12"/>
  <c r="H69" i="12"/>
  <c r="G69" i="12"/>
  <c r="F69" i="12"/>
  <c r="E69" i="12"/>
  <c r="D69" i="12"/>
  <c r="C68" i="12"/>
  <c r="C67" i="12"/>
  <c r="P66" i="12"/>
  <c r="N66" i="12"/>
  <c r="M66" i="12"/>
  <c r="L66" i="12"/>
  <c r="K66" i="12"/>
  <c r="J66" i="12"/>
  <c r="I66" i="12"/>
  <c r="H66" i="12"/>
  <c r="G66" i="12"/>
  <c r="F66" i="12"/>
  <c r="E66" i="12"/>
  <c r="D66" i="12"/>
  <c r="C65" i="12"/>
  <c r="C64" i="12"/>
  <c r="C63" i="12"/>
  <c r="C62" i="12"/>
  <c r="P61" i="12"/>
  <c r="N61" i="12"/>
  <c r="M61" i="12"/>
  <c r="L61" i="12"/>
  <c r="K61" i="12"/>
  <c r="J61" i="12"/>
  <c r="I61" i="12"/>
  <c r="H61" i="12"/>
  <c r="G61" i="12"/>
  <c r="F61" i="12"/>
  <c r="E61" i="12"/>
  <c r="D61" i="12"/>
  <c r="C60" i="12"/>
  <c r="C58" i="12"/>
  <c r="O73" i="12"/>
  <c r="F51" i="12"/>
  <c r="E51" i="12"/>
  <c r="D51" i="12"/>
  <c r="C50" i="12"/>
  <c r="C49" i="12"/>
  <c r="C48" i="12"/>
  <c r="C47" i="12"/>
  <c r="C46" i="12"/>
  <c r="C45" i="12"/>
  <c r="C44" i="12"/>
  <c r="P43" i="12"/>
  <c r="O43" i="12"/>
  <c r="M43" i="12"/>
  <c r="L43" i="12"/>
  <c r="K43" i="12"/>
  <c r="J43" i="12"/>
  <c r="I43" i="12"/>
  <c r="H43" i="12"/>
  <c r="G43" i="12"/>
  <c r="F43" i="12"/>
  <c r="E43" i="12"/>
  <c r="D43" i="12"/>
  <c r="C42" i="12"/>
  <c r="C41" i="12"/>
  <c r="C40" i="12"/>
  <c r="C39" i="12"/>
  <c r="C38" i="12"/>
  <c r="C37" i="12"/>
  <c r="C36" i="12"/>
  <c r="P35" i="12"/>
  <c r="M35" i="12"/>
  <c r="L35" i="12"/>
  <c r="J35" i="12"/>
  <c r="I35" i="12"/>
  <c r="H35" i="12"/>
  <c r="G35" i="12"/>
  <c r="F35" i="12"/>
  <c r="E35" i="12"/>
  <c r="D35" i="12"/>
  <c r="C33" i="12"/>
  <c r="M25" i="12"/>
  <c r="G25" i="12"/>
  <c r="F25" i="12"/>
  <c r="E25" i="12"/>
  <c r="D25" i="12"/>
  <c r="I15" i="12"/>
  <c r="F15" i="12"/>
  <c r="E15" i="12"/>
  <c r="C14" i="12"/>
  <c r="C13" i="12"/>
  <c r="C12" i="12"/>
  <c r="M9" i="12"/>
  <c r="I9" i="12"/>
  <c r="H9" i="12"/>
  <c r="H73" i="12" s="1"/>
  <c r="G9" i="12"/>
  <c r="F9" i="12"/>
  <c r="E9" i="12"/>
  <c r="AB8" i="12"/>
  <c r="U8" i="12"/>
  <c r="V8" i="12" s="1"/>
  <c r="W8" i="12" s="1"/>
  <c r="X8" i="12" s="1"/>
  <c r="Y8" i="12" s="1"/>
  <c r="Z8" i="12" s="1"/>
  <c r="A1" i="12"/>
  <c r="M73" i="12" l="1"/>
  <c r="C35" i="12"/>
  <c r="G73" i="12"/>
  <c r="C69" i="12"/>
  <c r="C61" i="12"/>
  <c r="J73" i="12"/>
  <c r="C66" i="12"/>
  <c r="P73" i="12"/>
  <c r="C84" i="12"/>
  <c r="C43" i="12"/>
  <c r="D84" i="12"/>
  <c r="E73" i="12"/>
  <c r="F73" i="12"/>
  <c r="I73" i="12"/>
  <c r="C25" i="12"/>
  <c r="C15" i="12"/>
  <c r="C9" i="12"/>
  <c r="B128" i="12"/>
  <c r="AA7" i="12"/>
  <c r="AB7" i="12" s="1"/>
  <c r="D73" i="12"/>
  <c r="C51" i="12"/>
</calcChain>
</file>

<file path=xl/sharedStrings.xml><?xml version="1.0" encoding="utf-8"?>
<sst xmlns="http://schemas.openxmlformats.org/spreadsheetml/2006/main" count="106" uniqueCount="106">
  <si>
    <t>Servicio Nacional de Salud (SNS)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</si>
  <si>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</si>
  <si>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</si>
  <si>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</si>
  <si>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</si>
  <si>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</si>
  <si>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</si>
  <si>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</si>
  <si>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</si>
  <si>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</si>
  <si>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</si>
  <si>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</si>
  <si>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</si>
  <si>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</si>
  <si>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</si>
  <si>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</si>
  <si>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</si>
  <si>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2.1 - REMUNERACIONES Y CONTRIBUCIONES</t>
  </si>
  <si>
    <t>2.1.1 - REMUNERACIONES</t>
  </si>
  <si>
    <t>2.1.2 - SOBRESUELDOS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</si>
  <si>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</si>
  <si>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</si>
  <si>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</si>
  <si>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</si>
  <si>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</si>
  <si>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</si>
  <si>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</si>
  <si>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</si>
  <si>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</si>
  <si>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</si>
  <si>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</si>
  <si>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</si>
  <si>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</si>
  <si>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</si>
  <si>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</si>
  <si>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</si>
  <si>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</si>
  <si>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</si>
  <si>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</si>
  <si>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</si>
  <si>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</si>
  <si>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</si>
  <si>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</si>
  <si>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</si>
  <si>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</si>
  <si>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</si>
  <si>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Total Gastos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</si>
  <si>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</si>
  <si>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</si>
  <si>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</si>
  <si>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</si>
  <si>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</si>
  <si>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</si>
  <si>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2 - GASTOS</t>
  </si>
  <si>
    <t>2.1.3 - DIETAS Y GASTOS DE REPRESENTACIÓN</t>
  </si>
  <si>
    <t>2.1.4 - GRATIFICACIONES Y BONIFICACIONES</t>
  </si>
  <si>
    <t>2.1.5 - CONTRIBUCIONES A LA SEGURIDAD SOCIAL</t>
  </si>
  <si>
    <t>2.3.8 - GASTOS QUE SE ASIGNARÁN DURANTE EL EJERCICIO (ART. 32 Y 33 LEY 423-06)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</si>
  <si>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</si>
  <si>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</si>
  <si>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</si>
  <si>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</si>
  <si>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</si>
  <si>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</si>
  <si>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</si>
  <si>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</si>
  <si>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</si>
  <si>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</si>
  <si>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</si>
  <si>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</si>
  <si>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</si>
  <si>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</si>
  <si>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</si>
  <si>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</si>
  <si>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</si>
  <si>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</si>
  <si>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</si>
  <si>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</si>
  <si>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</si>
  <si>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</si>
  <si>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</si>
  <si>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</si>
  <si>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</si>
  <si>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</si>
  <si>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</si>
  <si>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</si>
  <si>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</si>
  <si>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</si>
  <si>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</si>
  <si>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</si>
  <si>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</si>
  <si>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</si>
  <si>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</si>
  <si>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</si>
  <si>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</si>
  <si>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</si>
  <si>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</si>
  <si>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</si>
  <si>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2.2.2 - PUBLICIDAD, IMPRESIÓN Y   ENCUADERNACIÓN</t>
  </si>
  <si>
    <t xml:space="preserve">              </t>
  </si>
  <si>
    <t>Preparado por:</t>
  </si>
  <si>
    <t xml:space="preserve">Autorizado por: </t>
  </si>
  <si>
    <t>HOSPITAL MUNICIPAL RESTAURACION</t>
  </si>
  <si>
    <t xml:space="preserve">       Licda. Alicia Mdes. Arias</t>
  </si>
  <si>
    <t>Licda. Carmen T. Eduardo M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</si>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</sst>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* #,##0_);_(* \(#,##0\);_(* &quot;-&quot;??_);_(@_)"/>
    <numFmt numFmtId="166" formatCode="#,##0.00;[Red]#,##0.00"/>
    <numFmt numFmtId="167" formatCode="_(&quot;RD$&quot;* #,##0.00_);_(&quot;RD$&quot;* \(#,##0.00\);_(&quot;RD$&quot;* &quot;-&quot;??_);_(@_)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Arial"/>
      <family val="2"/>
    </font>
    <font>
      <sz val="22"/>
      <name val="Calibri"/>
      <family val="2"/>
      <scheme val="minor"/>
    </font>
    <font>
      <sz val="26"/>
      <color theme="1"/>
      <name val="Calibri"/>
      <family val="2"/>
      <scheme val="minor"/>
    </font>
    <font>
      <sz val="26"/>
      <name val="Arial"/>
      <family val="2"/>
    </font>
    <font>
      <sz val="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56">
    <xf numFmtId="0" fontId="0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8" fontId="14" fillId="0" borderId="0" applyFont="0" applyFill="0" applyBorder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4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11" fillId="0" borderId="0" xfId="23"/>
    <xf numFmtId="43" fontId="20" fillId="0" borderId="0" xfId="24" applyFont="1" applyBorder="1" applyAlignment="1">
      <alignment vertical="center" wrapText="1"/>
    </xf>
    <xf numFmtId="0" fontId="21" fillId="0" borderId="0" xfId="23" applyFont="1"/>
    <xf numFmtId="0" fontId="20" fillId="0" borderId="0" xfId="23" applyFont="1"/>
    <xf numFmtId="0" fontId="21" fillId="0" borderId="0" xfId="23" applyFont="1" applyAlignment="1">
      <alignment horizontal="left"/>
    </xf>
    <xf numFmtId="43" fontId="22" fillId="0" borderId="0" xfId="24" applyFont="1" applyAlignment="1"/>
    <xf numFmtId="43" fontId="22" fillId="0" borderId="0" xfId="24" applyFont="1"/>
    <xf numFmtId="43" fontId="21" fillId="0" borderId="0" xfId="23" applyNumberFormat="1" applyFont="1"/>
    <xf numFmtId="0" fontId="16" fillId="0" borderId="2" xfId="23" applyFont="1" applyBorder="1" applyAlignment="1">
      <alignment horizontal="left" vertical="center" wrapText="1"/>
    </xf>
    <xf numFmtId="43" fontId="16" fillId="0" borderId="2" xfId="24" applyFont="1" applyBorder="1" applyAlignment="1">
      <alignment horizontal="left" vertical="center" wrapText="1"/>
    </xf>
    <xf numFmtId="43" fontId="0" fillId="0" borderId="0" xfId="24" applyFont="1"/>
    <xf numFmtId="43" fontId="20" fillId="0" borderId="0" xfId="24" applyFont="1" applyAlignment="1">
      <alignment vertical="center" wrapText="1"/>
    </xf>
    <xf numFmtId="4" fontId="20" fillId="0" borderId="0" xfId="24" applyNumberFormat="1" applyFont="1" applyAlignment="1">
      <alignment vertical="center" wrapText="1"/>
    </xf>
    <xf numFmtId="9" fontId="22" fillId="0" borderId="0" xfId="25" applyFont="1"/>
    <xf numFmtId="43" fontId="21" fillId="0" borderId="0" xfId="24" applyFont="1" applyAlignment="1">
      <alignment vertical="center"/>
    </xf>
    <xf numFmtId="4" fontId="21" fillId="0" borderId="0" xfId="24" applyNumberFormat="1" applyFont="1" applyAlignment="1">
      <alignment vertical="center"/>
    </xf>
    <xf numFmtId="165" fontId="21" fillId="0" borderId="0" xfId="23" applyNumberFormat="1" applyFont="1" applyAlignment="1">
      <alignment vertical="center" wrapText="1"/>
    </xf>
    <xf numFmtId="0" fontId="17" fillId="0" borderId="0" xfId="23" applyFont="1" applyAlignment="1">
      <alignment horizontal="left" vertical="center" wrapText="1" indent="2"/>
    </xf>
    <xf numFmtId="165" fontId="17" fillId="0" borderId="0" xfId="24" applyNumberFormat="1" applyFont="1" applyAlignment="1">
      <alignment vertical="center"/>
    </xf>
    <xf numFmtId="165" fontId="17" fillId="0" borderId="0" xfId="23" applyNumberFormat="1" applyFont="1" applyAlignment="1">
      <alignment vertical="center" wrapText="1"/>
    </xf>
    <xf numFmtId="4" fontId="20" fillId="0" borderId="0" xfId="23" applyNumberFormat="1" applyFont="1" applyAlignment="1">
      <alignment vertical="center" wrapText="1"/>
    </xf>
    <xf numFmtId="165" fontId="20" fillId="0" borderId="0" xfId="23" applyNumberFormat="1" applyFont="1" applyAlignment="1">
      <alignment vertical="center" wrapText="1"/>
    </xf>
    <xf numFmtId="4" fontId="21" fillId="0" borderId="0" xfId="23" applyNumberFormat="1" applyFont="1" applyAlignment="1">
      <alignment vertical="center" wrapText="1"/>
    </xf>
    <xf numFmtId="0" fontId="16" fillId="0" borderId="0" xfId="23" applyFont="1" applyAlignment="1">
      <alignment horizontal="left" vertical="center" wrapText="1"/>
    </xf>
    <xf numFmtId="165" fontId="16" fillId="0" borderId="0" xfId="24" applyNumberFormat="1" applyFont="1" applyAlignment="1">
      <alignment vertical="center"/>
    </xf>
    <xf numFmtId="165" fontId="16" fillId="0" borderId="0" xfId="23" applyNumberFormat="1" applyFont="1" applyAlignment="1">
      <alignment vertical="center" wrapText="1"/>
    </xf>
    <xf numFmtId="43" fontId="16" fillId="0" borderId="0" xfId="24" applyFont="1" applyAlignment="1">
      <alignment vertical="center" wrapText="1"/>
    </xf>
    <xf numFmtId="165" fontId="18" fillId="0" borderId="0" xfId="23" applyNumberFormat="1" applyFont="1" applyAlignment="1">
      <alignment vertical="center" wrapText="1"/>
    </xf>
    <xf numFmtId="4" fontId="20" fillId="4" borderId="1" xfId="23" applyNumberFormat="1" applyFont="1" applyFill="1" applyBorder="1" applyAlignment="1">
      <alignment horizontal="center" vertical="center" wrapText="1"/>
    </xf>
    <xf numFmtId="43" fontId="17" fillId="0" borderId="0" xfId="24" applyFont="1" applyAlignment="1">
      <alignment vertical="center"/>
    </xf>
    <xf numFmtId="0" fontId="17" fillId="0" borderId="0" xfId="23" applyFont="1" applyAlignment="1">
      <alignment vertical="center"/>
    </xf>
    <xf numFmtId="43" fontId="20" fillId="4" borderId="1" xfId="24" applyFont="1" applyFill="1" applyBorder="1" applyAlignment="1">
      <alignment horizontal="center" vertical="center" wrapText="1"/>
    </xf>
    <xf numFmtId="43" fontId="20" fillId="3" borderId="1" xfId="24" applyFont="1" applyFill="1" applyBorder="1" applyAlignment="1">
      <alignment horizontal="center" vertical="center" wrapText="1"/>
    </xf>
    <xf numFmtId="0" fontId="17" fillId="0" borderId="0" xfId="23" applyFont="1" applyAlignment="1">
      <alignment horizontal="left" vertical="center" wrapText="1"/>
    </xf>
    <xf numFmtId="165" fontId="17" fillId="0" borderId="0" xfId="23" applyNumberFormat="1" applyFont="1" applyAlignment="1">
      <alignment vertical="center"/>
    </xf>
    <xf numFmtId="165" fontId="16" fillId="0" borderId="2" xfId="23" applyNumberFormat="1" applyFont="1" applyBorder="1" applyAlignment="1">
      <alignment vertical="center" wrapText="1"/>
    </xf>
    <xf numFmtId="43" fontId="16" fillId="0" borderId="2" xfId="24" applyFont="1" applyBorder="1" applyAlignment="1">
      <alignment vertical="center" wrapText="1"/>
    </xf>
    <xf numFmtId="43" fontId="17" fillId="0" borderId="0" xfId="24" applyFont="1"/>
    <xf numFmtId="0" fontId="16" fillId="4" borderId="1" xfId="23" applyFont="1" applyFill="1" applyBorder="1" applyAlignment="1">
      <alignment horizontal="left" vertical="center" wrapText="1"/>
    </xf>
    <xf numFmtId="165" fontId="16" fillId="4" borderId="1" xfId="23" applyNumberFormat="1" applyFont="1" applyFill="1" applyBorder="1" applyAlignment="1">
      <alignment horizontal="center" vertical="center" wrapText="1"/>
    </xf>
    <xf numFmtId="43" fontId="16" fillId="4" borderId="1" xfId="24" applyFont="1" applyFill="1" applyBorder="1" applyAlignment="1">
      <alignment horizontal="center" vertical="center" wrapText="1"/>
    </xf>
    <xf numFmtId="4" fontId="20" fillId="5" borderId="1" xfId="23" applyNumberFormat="1" applyFont="1" applyFill="1" applyBorder="1" applyAlignment="1">
      <alignment horizontal="center" vertical="center" wrapText="1"/>
    </xf>
    <xf numFmtId="0" fontId="23" fillId="2" borderId="0" xfId="0" applyFont="1" applyFill="1" applyAlignment="1">
      <alignment vertical="center"/>
    </xf>
    <xf numFmtId="43" fontId="21" fillId="0" borderId="0" xfId="1" applyFont="1" applyAlignment="1">
      <alignment vertical="center" wrapText="1"/>
    </xf>
    <xf numFmtId="43" fontId="20" fillId="5" borderId="0" xfId="24" applyFont="1" applyFill="1" applyBorder="1" applyAlignment="1">
      <alignment horizontal="center" vertical="center" wrapText="1"/>
    </xf>
    <xf numFmtId="165" fontId="20" fillId="5" borderId="1" xfId="23" applyNumberFormat="1" applyFont="1" applyFill="1" applyBorder="1" applyAlignment="1">
      <alignment horizontal="center" vertical="center" wrapText="1"/>
    </xf>
    <xf numFmtId="0" fontId="16" fillId="0" borderId="0" xfId="23" applyFont="1" applyBorder="1" applyAlignment="1">
      <alignment horizontal="left" vertical="center" wrapText="1"/>
    </xf>
    <xf numFmtId="43" fontId="16" fillId="0" borderId="0" xfId="24" applyFont="1" applyBorder="1" applyAlignment="1">
      <alignment horizontal="left" vertical="center" wrapText="1"/>
    </xf>
    <xf numFmtId="0" fontId="20" fillId="0" borderId="0" xfId="23" applyFont="1" applyBorder="1" applyAlignment="1">
      <alignment horizontal="center" vertical="center" wrapText="1"/>
    </xf>
    <xf numFmtId="0" fontId="21" fillId="0" borderId="0" xfId="23" applyFont="1" applyBorder="1" applyAlignment="1">
      <alignment horizontal="center" vertical="center"/>
    </xf>
    <xf numFmtId="0" fontId="21" fillId="0" borderId="0" xfId="23" applyFont="1" applyBorder="1" applyAlignment="1">
      <alignment horizontal="center" vertical="center"/>
    </xf>
    <xf numFmtId="0" fontId="21" fillId="0" borderId="0" xfId="23" applyFont="1" applyBorder="1" applyAlignment="1">
      <alignment horizontal="center"/>
    </xf>
    <xf numFmtId="43" fontId="21" fillId="0" borderId="0" xfId="24" applyFont="1" applyBorder="1" applyAlignment="1">
      <alignment horizontal="center"/>
    </xf>
    <xf numFmtId="43" fontId="21" fillId="0" borderId="0" xfId="24" applyFont="1" applyBorder="1"/>
    <xf numFmtId="0" fontId="21" fillId="0" borderId="0" xfId="23" applyFont="1" applyBorder="1"/>
    <xf numFmtId="0" fontId="20" fillId="5" borderId="0" xfId="23" applyFont="1" applyFill="1" applyBorder="1" applyAlignment="1">
      <alignment vertical="center" wrapText="1"/>
    </xf>
    <xf numFmtId="0" fontId="20" fillId="5" borderId="0" xfId="23" applyFont="1" applyFill="1" applyBorder="1" applyAlignment="1">
      <alignment horizontal="center" vertical="center" wrapText="1"/>
    </xf>
    <xf numFmtId="0" fontId="20" fillId="0" borderId="0" xfId="23" applyFont="1" applyBorder="1" applyAlignment="1">
      <alignment horizontal="left" vertical="center" wrapText="1"/>
    </xf>
    <xf numFmtId="43" fontId="20" fillId="0" borderId="0" xfId="24" applyFont="1" applyBorder="1" applyAlignment="1">
      <alignment vertical="center"/>
    </xf>
    <xf numFmtId="4" fontId="20" fillId="0" borderId="0" xfId="24" applyNumberFormat="1" applyFont="1" applyBorder="1" applyAlignment="1">
      <alignment vertical="center" wrapText="1"/>
    </xf>
    <xf numFmtId="0" fontId="21" fillId="0" borderId="0" xfId="23" applyFont="1" applyBorder="1" applyAlignment="1">
      <alignment horizontal="left" vertical="center" wrapText="1" indent="2"/>
    </xf>
    <xf numFmtId="43" fontId="21" fillId="0" borderId="0" xfId="24" applyFont="1" applyBorder="1" applyAlignment="1">
      <alignment vertical="center"/>
    </xf>
    <xf numFmtId="43" fontId="21" fillId="0" borderId="0" xfId="24" applyFont="1" applyBorder="1" applyAlignment="1">
      <alignment vertical="center" wrapText="1"/>
    </xf>
    <xf numFmtId="4" fontId="21" fillId="0" borderId="0" xfId="24" applyNumberFormat="1" applyFont="1" applyBorder="1" applyAlignment="1">
      <alignment vertical="center"/>
    </xf>
    <xf numFmtId="43" fontId="21" fillId="0" borderId="0" xfId="23" applyNumberFormat="1" applyFont="1" applyBorder="1" applyAlignment="1">
      <alignment vertical="center" wrapText="1"/>
    </xf>
    <xf numFmtId="43" fontId="21" fillId="0" borderId="0" xfId="23" applyNumberFormat="1" applyFont="1" applyBorder="1" applyAlignment="1">
      <alignment vertical="center"/>
    </xf>
    <xf numFmtId="0" fontId="17" fillId="0" borderId="0" xfId="23" applyFont="1" applyBorder="1" applyAlignment="1">
      <alignment horizontal="left" vertical="center" wrapText="1" indent="2"/>
    </xf>
    <xf numFmtId="43" fontId="17" fillId="0" borderId="0" xfId="24" applyFont="1" applyBorder="1" applyAlignment="1">
      <alignment vertical="center"/>
    </xf>
    <xf numFmtId="43" fontId="17" fillId="0" borderId="0" xfId="23" applyNumberFormat="1" applyFont="1" applyBorder="1" applyAlignment="1">
      <alignment vertical="center" wrapText="1"/>
    </xf>
    <xf numFmtId="165" fontId="17" fillId="0" borderId="0" xfId="23" applyNumberFormat="1" applyFont="1" applyBorder="1" applyAlignment="1">
      <alignment vertical="center" wrapText="1"/>
    </xf>
    <xf numFmtId="43" fontId="17" fillId="0" borderId="0" xfId="1" applyFont="1" applyBorder="1" applyAlignment="1">
      <alignment vertical="center" wrapText="1"/>
    </xf>
    <xf numFmtId="43" fontId="20" fillId="0" borderId="0" xfId="23" applyNumberFormat="1" applyFont="1" applyBorder="1" applyAlignment="1">
      <alignment vertical="center" wrapText="1"/>
    </xf>
    <xf numFmtId="4" fontId="20" fillId="0" borderId="0" xfId="23" applyNumberFormat="1" applyFont="1" applyBorder="1" applyAlignment="1">
      <alignment vertical="center" wrapText="1"/>
    </xf>
    <xf numFmtId="43" fontId="21" fillId="0" borderId="0" xfId="24" applyFont="1" applyBorder="1" applyAlignment="1">
      <alignment horizontal="right" vertical="center"/>
    </xf>
    <xf numFmtId="4" fontId="21" fillId="0" borderId="0" xfId="24" applyNumberFormat="1" applyFont="1" applyBorder="1" applyAlignment="1">
      <alignment vertical="center" wrapText="1"/>
    </xf>
    <xf numFmtId="43" fontId="21" fillId="2" borderId="0" xfId="24" applyFont="1" applyFill="1" applyBorder="1" applyAlignment="1">
      <alignment vertical="center"/>
    </xf>
    <xf numFmtId="43" fontId="21" fillId="2" borderId="0" xfId="23" applyNumberFormat="1" applyFont="1" applyFill="1" applyBorder="1" applyAlignment="1">
      <alignment vertical="center"/>
    </xf>
    <xf numFmtId="165" fontId="21" fillId="0" borderId="0" xfId="23" applyNumberFormat="1" applyFont="1" applyBorder="1" applyAlignment="1">
      <alignment vertical="center" wrapText="1"/>
    </xf>
    <xf numFmtId="4" fontId="21" fillId="0" borderId="0" xfId="23" applyNumberFormat="1" applyFont="1" applyBorder="1" applyAlignment="1">
      <alignment vertical="center" wrapText="1"/>
    </xf>
    <xf numFmtId="0" fontId="20" fillId="5" borderId="0" xfId="23" applyFont="1" applyFill="1" applyBorder="1" applyAlignment="1">
      <alignment horizontal="left" vertical="center" wrapText="1"/>
    </xf>
    <xf numFmtId="43" fontId="20" fillId="5" borderId="0" xfId="23" applyNumberFormat="1" applyFont="1" applyFill="1" applyBorder="1" applyAlignment="1">
      <alignment horizontal="center" vertical="center" wrapText="1"/>
    </xf>
    <xf numFmtId="166" fontId="20" fillId="5" borderId="0" xfId="23" applyNumberFormat="1" applyFont="1" applyFill="1" applyBorder="1" applyAlignment="1">
      <alignment horizontal="center" vertical="center" wrapText="1"/>
    </xf>
    <xf numFmtId="4" fontId="20" fillId="5" borderId="0" xfId="23" applyNumberFormat="1" applyFont="1" applyFill="1" applyBorder="1" applyAlignment="1">
      <alignment horizontal="center" vertical="center" wrapText="1"/>
    </xf>
    <xf numFmtId="0" fontId="21" fillId="0" borderId="0" xfId="23" applyFont="1" applyBorder="1" applyAlignment="1">
      <alignment vertical="center"/>
    </xf>
    <xf numFmtId="165" fontId="21" fillId="0" borderId="0" xfId="23" applyNumberFormat="1" applyFont="1" applyBorder="1" applyAlignment="1">
      <alignment vertical="center"/>
    </xf>
    <xf numFmtId="43" fontId="21" fillId="0" borderId="0" xfId="23" applyNumberFormat="1" applyFont="1" applyBorder="1" applyAlignment="1">
      <alignment horizontal="center"/>
    </xf>
    <xf numFmtId="0" fontId="24" fillId="0" borderId="0" xfId="23" applyFont="1" applyBorder="1"/>
    <xf numFmtId="43" fontId="24" fillId="0" borderId="0" xfId="24" applyFont="1" applyBorder="1"/>
    <xf numFmtId="43" fontId="24" fillId="0" borderId="0" xfId="24" applyFont="1" applyBorder="1" applyAlignment="1">
      <alignment horizontal="center"/>
    </xf>
    <xf numFmtId="0" fontId="24" fillId="0" borderId="0" xfId="23" applyFont="1" applyBorder="1" applyAlignment="1">
      <alignment horizontal="center"/>
    </xf>
    <xf numFmtId="0" fontId="24" fillId="0" borderId="0" xfId="23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3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vertical="center"/>
    </xf>
    <xf numFmtId="0" fontId="25" fillId="0" borderId="0" xfId="0" applyFont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165" fontId="21" fillId="0" borderId="0" xfId="23" applyNumberFormat="1" applyFont="1" applyBorder="1" applyAlignment="1">
      <alignment horizontal="center"/>
    </xf>
    <xf numFmtId="43" fontId="22" fillId="0" borderId="0" xfId="24" applyFont="1" applyBorder="1"/>
  </cellXfs>
  <cellStyles count="56">
    <cellStyle name="Millares" xfId="1" builtinId="3"/>
    <cellStyle name="Millares 10" xfId="35"/>
    <cellStyle name="Millares 11" xfId="37"/>
    <cellStyle name="Millares 12" xfId="39"/>
    <cellStyle name="Millares 13" xfId="49"/>
    <cellStyle name="Millares 13 2" xfId="52"/>
    <cellStyle name="Millares 2" xfId="2"/>
    <cellStyle name="Millares 3" xfId="9"/>
    <cellStyle name="Millares 4" xfId="11"/>
    <cellStyle name="Millares 4 2" xfId="24"/>
    <cellStyle name="Millares 5" xfId="18"/>
    <cellStyle name="Millares 5 2" xfId="43"/>
    <cellStyle name="Millares 6" xfId="20"/>
    <cellStyle name="Millares 7" xfId="6"/>
    <cellStyle name="Millares 7 2" xfId="15"/>
    <cellStyle name="Millares 7 3" xfId="19"/>
    <cellStyle name="Millares 8" xfId="22"/>
    <cellStyle name="Millares 9" xfId="27"/>
    <cellStyle name="Moneda 2" xfId="21"/>
    <cellStyle name="Normal" xfId="0" builtinId="0"/>
    <cellStyle name="Normal 10" xfId="48"/>
    <cellStyle name="Normal 10 2" xfId="50"/>
    <cellStyle name="Normal 2" xfId="3"/>
    <cellStyle name="Normal 2 2" xfId="7"/>
    <cellStyle name="Normal 2 2 2" xfId="16"/>
    <cellStyle name="Normal 2 2 2 2" xfId="41"/>
    <cellStyle name="Normal 2 3" xfId="5"/>
    <cellStyle name="Normal 2 3 2" xfId="13"/>
    <cellStyle name="Normal 2 3 3" xfId="28"/>
    <cellStyle name="Normal 2 3 4" xfId="30"/>
    <cellStyle name="Normal 2 3 5" xfId="32"/>
    <cellStyle name="Normal 2 3 5 2" xfId="40"/>
    <cellStyle name="Normal 2 3 5 3" xfId="44"/>
    <cellStyle name="Normal 2 3 5 3 2" xfId="53"/>
    <cellStyle name="Normal 2 3 5 4" xfId="46"/>
    <cellStyle name="Normal 2 3 5 4 2" xfId="51"/>
    <cellStyle name="Normal 3" xfId="10"/>
    <cellStyle name="Normal 3 2" xfId="23"/>
    <cellStyle name="Normal 4" xfId="14"/>
    <cellStyle name="Normal 5" xfId="8"/>
    <cellStyle name="Normal 5 2" xfId="17"/>
    <cellStyle name="Normal 5 3" xfId="29"/>
    <cellStyle name="Normal 5 4" xfId="31"/>
    <cellStyle name="Normal 5 5" xfId="33"/>
    <cellStyle name="Normal 5 5 2" xfId="42"/>
    <cellStyle name="Normal 5 5 3" xfId="45"/>
    <cellStyle name="Normal 5 5 3 2" xfId="54"/>
    <cellStyle name="Normal 5 5 4" xfId="47"/>
    <cellStyle name="Normal 5 5 4 2" xfId="55"/>
    <cellStyle name="Normal 6" xfId="26"/>
    <cellStyle name="Normal 7" xfId="34"/>
    <cellStyle name="Normal 8" xfId="36"/>
    <cellStyle name="Normal 9" xfId="38"/>
    <cellStyle name="Porcentual 2" xfId="4"/>
    <cellStyle name="Porcentual 3" xfId="12"/>
    <cellStyle name="Porcentual 3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309563</xdr:rowOff>
    </xdr:from>
    <xdr:to>
      <xdr:col>1</xdr:col>
      <xdr:colOff>3262313</xdr:colOff>
      <xdr:row>5</xdr:row>
      <xdr:rowOff>142875</xdr:rowOff>
    </xdr:to>
    <xdr:pic>
      <xdr:nvPicPr>
        <xdr:cNvPr id="2" name="1 Imagen" descr="C:\Users\Yngris.jose.SNS\Desktop\Disenos\Logo\HORIZONTAL\horizontal_mediano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309563"/>
          <a:ext cx="2928938" cy="19764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190500</xdr:colOff>
      <xdr:row>1</xdr:row>
      <xdr:rowOff>-1</xdr:rowOff>
    </xdr:from>
    <xdr:to>
      <xdr:col>14</xdr:col>
      <xdr:colOff>0</xdr:colOff>
      <xdr:row>5</xdr:row>
      <xdr:rowOff>0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54F35D71-FAC8-4503-807F-D0ECD8BA33F9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69750" y="380999"/>
          <a:ext cx="3667125" cy="17621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Nueva%20carpeta/Escritorio/OAI%20SEPTIEMBR%202024%20HERRAMIEN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(2)"/>
      <sheetName val="Hoja1"/>
      <sheetName val="Estado de cuenta de suplidores"/>
      <sheetName val=" libro banco MC"/>
      <sheetName val="libro banco OP"/>
      <sheetName val="Hoja3"/>
      <sheetName val="ejecucion presup."/>
      <sheetName val="Hoja2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5" tint="0.59999389629810485"/>
  </sheetPr>
  <dimension ref="A1:AB155"/>
  <sheetViews>
    <sheetView showGridLines="0" tabSelected="1" view="pageBreakPreview" topLeftCell="B1" zoomScale="40" zoomScaleNormal="40" zoomScaleSheetLayoutView="40" workbookViewId="0">
      <selection activeCell="P17" sqref="P17:P18"/>
    </sheetView>
  </sheetViews>
  <sheetFormatPr baseColWidth="10" defaultColWidth="9.140625" defaultRowHeight="28.5" x14ac:dyDescent="0.45"/>
  <cols>
    <col min="1" max="1" width="12.28515625" style="1" hidden="1" customWidth="1"/>
    <col min="2" max="2" width="77.7109375" style="3" customWidth="1"/>
    <col min="3" max="3" width="27.7109375" style="3" customWidth="1"/>
    <col min="4" max="4" width="23.28515625" style="3" customWidth="1"/>
    <col min="5" max="5" width="28.28515625" style="7" customWidth="1"/>
    <col min="6" max="6" width="30.85546875" style="7" customWidth="1"/>
    <col min="7" max="7" width="30.85546875" style="3" customWidth="1"/>
    <col min="8" max="8" width="32.28515625" style="7" customWidth="1"/>
    <col min="9" max="9" width="28.7109375" style="3" customWidth="1"/>
    <col min="10" max="10" width="27.7109375" style="7" customWidth="1"/>
    <col min="11" max="11" width="30.85546875" style="7" customWidth="1"/>
    <col min="12" max="12" width="29.140625" style="3" customWidth="1"/>
    <col min="13" max="13" width="30.140625" style="7" bestFit="1" customWidth="1"/>
    <col min="14" max="14" width="27.85546875" style="7" customWidth="1"/>
    <col min="15" max="15" width="27.5703125" style="7" bestFit="1" customWidth="1"/>
    <col min="16" max="16" width="12" style="3" bestFit="1" customWidth="1"/>
    <col min="17" max="17" width="96.7109375" style="3" bestFit="1" customWidth="1"/>
    <col min="18" max="18" width="9.140625" style="3"/>
    <col min="19" max="26" width="6" style="3" bestFit="1" customWidth="1"/>
    <col min="27" max="28" width="14.85546875" style="3" bestFit="1" customWidth="1"/>
    <col min="29" max="16384" width="9.140625" style="3"/>
  </cols>
  <sheetData>
    <row r="1" spans="1:28" ht="30" customHeight="1" x14ac:dyDescent="0.45">
      <c r="A1" s="1" t="e">
        <f>+'[1]Estado de cuenta de suplidores'!#REF!</f>
        <v>#REF!</v>
      </c>
      <c r="B1" s="49" t="s">
        <v>0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2"/>
      <c r="Q1" s="4" t="s">
        <v>47</v>
      </c>
    </row>
    <row r="2" spans="1:28" ht="28.5" customHeight="1" x14ac:dyDescent="0.45">
      <c r="B2" s="49" t="s">
        <v>102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2"/>
      <c r="Q2" s="5" t="s">
        <v>48</v>
      </c>
    </row>
    <row r="3" spans="1:28" x14ac:dyDescent="0.45">
      <c r="B3" s="49" t="s">
        <v>105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2"/>
      <c r="Q3" s="5" t="s">
        <v>49</v>
      </c>
    </row>
    <row r="4" spans="1:28" ht="54" customHeight="1" x14ac:dyDescent="0.45">
      <c r="B4" s="49" t="s">
        <v>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2"/>
      <c r="Q4" s="5" t="s">
        <v>50</v>
      </c>
    </row>
    <row r="5" spans="1:28" x14ac:dyDescent="0.45">
      <c r="B5" s="50" t="s">
        <v>2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6"/>
      <c r="Q5" s="5" t="s">
        <v>51</v>
      </c>
    </row>
    <row r="6" spans="1:28" x14ac:dyDescent="0.45">
      <c r="B6" s="51"/>
      <c r="C6" s="52"/>
      <c r="D6" s="52"/>
      <c r="E6" s="53"/>
      <c r="F6" s="53"/>
      <c r="G6" s="52"/>
      <c r="H6" s="54"/>
      <c r="I6" s="55"/>
      <c r="J6" s="54"/>
      <c r="K6" s="54"/>
      <c r="L6" s="55"/>
      <c r="M6" s="54"/>
      <c r="N6" s="54"/>
      <c r="Q6" s="5" t="s">
        <v>52</v>
      </c>
    </row>
    <row r="7" spans="1:28" x14ac:dyDescent="0.45">
      <c r="B7" s="56" t="s">
        <v>3</v>
      </c>
      <c r="C7" s="57" t="s">
        <v>4</v>
      </c>
      <c r="D7" s="57" t="s">
        <v>5</v>
      </c>
      <c r="E7" s="45" t="s">
        <v>6</v>
      </c>
      <c r="F7" s="45" t="s">
        <v>7</v>
      </c>
      <c r="G7" s="57" t="s">
        <v>8</v>
      </c>
      <c r="H7" s="45" t="s">
        <v>9</v>
      </c>
      <c r="I7" s="57" t="s">
        <v>10</v>
      </c>
      <c r="J7" s="45" t="s">
        <v>11</v>
      </c>
      <c r="K7" s="45" t="s">
        <v>12</v>
      </c>
      <c r="L7" s="57" t="s">
        <v>13</v>
      </c>
      <c r="M7" s="45" t="s">
        <v>14</v>
      </c>
      <c r="N7" s="45" t="s">
        <v>15</v>
      </c>
      <c r="O7" s="45" t="s">
        <v>16</v>
      </c>
      <c r="AA7" s="8">
        <f>SUM(S8:AA8)</f>
        <v>11.029108875781253</v>
      </c>
      <c r="AB7" s="8">
        <f>+AA7+AB8</f>
        <v>13.989108875781252</v>
      </c>
    </row>
    <row r="8" spans="1:28" s="1" customFormat="1" ht="26.25" hidden="1" x14ac:dyDescent="0.25">
      <c r="B8" s="47" t="s">
        <v>53</v>
      </c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10"/>
      <c r="S8" s="11">
        <v>1</v>
      </c>
      <c r="T8" s="11">
        <v>1.05</v>
      </c>
      <c r="U8" s="11">
        <f t="shared" ref="U8:Z8" si="0">+T8*1.05</f>
        <v>1.1025</v>
      </c>
      <c r="V8" s="11">
        <f t="shared" si="0"/>
        <v>1.1576250000000001</v>
      </c>
      <c r="W8" s="11">
        <f t="shared" si="0"/>
        <v>1.2155062500000002</v>
      </c>
      <c r="X8" s="11">
        <f t="shared" si="0"/>
        <v>1.2762815625000004</v>
      </c>
      <c r="Y8" s="11">
        <f t="shared" si="0"/>
        <v>1.3400956406250004</v>
      </c>
      <c r="Z8" s="11">
        <f t="shared" si="0"/>
        <v>1.4071004226562505</v>
      </c>
      <c r="AA8" s="11">
        <v>1.48</v>
      </c>
      <c r="AB8" s="11">
        <f>+AA8*2</f>
        <v>2.96</v>
      </c>
    </row>
    <row r="9" spans="1:28" ht="26.25" customHeight="1" x14ac:dyDescent="0.45">
      <c r="B9" s="58" t="s">
        <v>17</v>
      </c>
      <c r="C9" s="59">
        <f>SUM(D9:O9)</f>
        <v>137336.39000000001</v>
      </c>
      <c r="D9" s="2">
        <f>D11+D10+D13+D14</f>
        <v>0</v>
      </c>
      <c r="E9" s="2">
        <f>+E11+E14+E10</f>
        <v>0</v>
      </c>
      <c r="F9" s="2">
        <f>+F10+F11+F14</f>
        <v>127105.41</v>
      </c>
      <c r="G9" s="2">
        <f>+G10+G11+G14</f>
        <v>10230.98</v>
      </c>
      <c r="H9" s="2">
        <f>+H11+H14+H10</f>
        <v>0</v>
      </c>
      <c r="I9" s="2">
        <f>+I10+I11+I14</f>
        <v>0</v>
      </c>
      <c r="J9" s="2">
        <f>+J10+J11+J14</f>
        <v>0</v>
      </c>
      <c r="K9" s="2">
        <f>+K10+K11+K14</f>
        <v>0</v>
      </c>
      <c r="L9" s="60">
        <f>L10+L11+L13+L14</f>
        <v>0</v>
      </c>
      <c r="M9" s="2">
        <f>+M10+M11+M14</f>
        <v>0</v>
      </c>
      <c r="N9" s="60">
        <v>0</v>
      </c>
      <c r="O9" s="13">
        <f>+O14+O11+O10+O13</f>
        <v>0</v>
      </c>
      <c r="S9" s="14"/>
    </row>
    <row r="10" spans="1:28" ht="26.25" customHeight="1" x14ac:dyDescent="0.45">
      <c r="B10" s="61" t="s">
        <v>18</v>
      </c>
      <c r="C10" s="62"/>
      <c r="D10" s="63">
        <v>0</v>
      </c>
      <c r="E10" s="62"/>
      <c r="F10" s="62"/>
      <c r="G10" s="62">
        <v>10230.98</v>
      </c>
      <c r="H10" s="62"/>
      <c r="I10" s="62"/>
      <c r="J10" s="62"/>
      <c r="K10" s="62"/>
      <c r="L10" s="62"/>
      <c r="M10" s="62"/>
      <c r="N10" s="64"/>
      <c r="O10" s="16"/>
    </row>
    <row r="11" spans="1:28" ht="41.25" customHeight="1" x14ac:dyDescent="0.45">
      <c r="B11" s="61" t="s">
        <v>19</v>
      </c>
      <c r="C11" s="62"/>
      <c r="D11" s="65"/>
      <c r="E11" s="62">
        <v>0</v>
      </c>
      <c r="F11" s="62">
        <v>127105.41</v>
      </c>
      <c r="G11" s="66"/>
      <c r="H11" s="62"/>
      <c r="I11" s="62"/>
      <c r="J11" s="62"/>
      <c r="K11" s="62"/>
      <c r="L11" s="62"/>
      <c r="M11" s="62"/>
      <c r="N11" s="64"/>
      <c r="O11" s="16"/>
    </row>
    <row r="12" spans="1:28" s="1" customFormat="1" ht="52.5" hidden="1" x14ac:dyDescent="0.25">
      <c r="B12" s="18" t="s">
        <v>54</v>
      </c>
      <c r="C12" s="19">
        <f t="shared" ref="C12:C72" si="1">SUM(D12:O12)</f>
        <v>1571317.48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1">
        <v>1571317.48</v>
      </c>
    </row>
    <row r="13" spans="1:28" s="1" customFormat="1" ht="22.5" customHeight="1" x14ac:dyDescent="0.25">
      <c r="B13" s="67" t="s">
        <v>55</v>
      </c>
      <c r="C13" s="68">
        <f t="shared" si="1"/>
        <v>0</v>
      </c>
      <c r="D13" s="69"/>
      <c r="E13" s="69"/>
      <c r="F13" s="69"/>
      <c r="G13" s="69"/>
      <c r="H13" s="69"/>
      <c r="I13" s="69"/>
      <c r="J13" s="69"/>
      <c r="K13" s="70"/>
      <c r="L13" s="70"/>
      <c r="M13" s="70"/>
      <c r="N13" s="70"/>
      <c r="O13" s="16"/>
    </row>
    <row r="14" spans="1:28" s="1" customFormat="1" ht="21" customHeight="1" x14ac:dyDescent="0.25">
      <c r="B14" s="67" t="s">
        <v>56</v>
      </c>
      <c r="C14" s="68">
        <f t="shared" si="1"/>
        <v>0</v>
      </c>
      <c r="D14" s="69"/>
      <c r="E14" s="69"/>
      <c r="F14" s="69"/>
      <c r="G14" s="69"/>
      <c r="H14" s="69"/>
      <c r="I14" s="69"/>
      <c r="J14" s="69"/>
      <c r="K14" s="71"/>
      <c r="L14" s="70"/>
      <c r="M14" s="70"/>
      <c r="N14" s="70"/>
      <c r="O14" s="16"/>
    </row>
    <row r="15" spans="1:28" ht="39.75" customHeight="1" x14ac:dyDescent="0.45">
      <c r="B15" s="58" t="s">
        <v>20</v>
      </c>
      <c r="C15" s="59">
        <f>SUM(D15:O15)</f>
        <v>280007.03999999998</v>
      </c>
      <c r="D15" s="72">
        <f>SUM(D16:D24)</f>
        <v>70248.12999999999</v>
      </c>
      <c r="E15" s="2">
        <f>E16+E17+E18+E19+E20+E21+E22+E23+E24</f>
        <v>90224.31</v>
      </c>
      <c r="F15" s="2">
        <f>F16+F17+F18+F19+F20+F21+F22+F23+F24</f>
        <v>63006.139999999992</v>
      </c>
      <c r="G15" s="72">
        <f>+G16+G18+G19+G20+G22+G23</f>
        <v>56528.46</v>
      </c>
      <c r="H15" s="2">
        <f>+H16+H17+H18+H19+H20+H22+H23</f>
        <v>0</v>
      </c>
      <c r="I15" s="2">
        <f>+I16+I17+I18+I19+I20+I21+I22+I23+I24</f>
        <v>0</v>
      </c>
      <c r="J15" s="2">
        <f>+J16+J17+J18+J19+J20+J22+J23</f>
        <v>0</v>
      </c>
      <c r="K15" s="2">
        <f>+K16+K17+K18+K19+K20+K21+K22+K23+K24</f>
        <v>0</v>
      </c>
      <c r="L15" s="2">
        <f>+L16+L17+L18+L19+L20+L21+L22+L23+L24</f>
        <v>0</v>
      </c>
      <c r="M15" s="2">
        <f>M16+M18+M19+M20+M22+M24+M23</f>
        <v>0</v>
      </c>
      <c r="N15" s="73">
        <f>+N16+N18+N22+N19+N20+N17+O16+N23</f>
        <v>0</v>
      </c>
      <c r="O15" s="21">
        <f>+O16+O17+O18+O19+O20+O21+O22+O24</f>
        <v>0</v>
      </c>
    </row>
    <row r="16" spans="1:28" ht="54.75" customHeight="1" x14ac:dyDescent="0.45">
      <c r="B16" s="61" t="s">
        <v>21</v>
      </c>
      <c r="C16" s="62"/>
      <c r="D16" s="65">
        <f>21917.98</f>
        <v>21917.98</v>
      </c>
      <c r="E16" s="62">
        <v>30794.68</v>
      </c>
      <c r="F16" s="62">
        <f>10230.98</f>
        <v>10230.98</v>
      </c>
      <c r="G16" s="66"/>
      <c r="H16" s="74"/>
      <c r="I16" s="62"/>
      <c r="J16" s="62"/>
      <c r="K16" s="62"/>
      <c r="L16" s="62"/>
      <c r="M16" s="62"/>
      <c r="N16" s="64"/>
      <c r="O16" s="16"/>
    </row>
    <row r="17" spans="2:16" ht="51" customHeight="1" x14ac:dyDescent="0.45">
      <c r="B17" s="61" t="s">
        <v>98</v>
      </c>
      <c r="C17" s="62"/>
      <c r="D17" s="65"/>
      <c r="E17" s="74"/>
      <c r="F17" s="62"/>
      <c r="G17" s="66"/>
      <c r="H17" s="62"/>
      <c r="I17" s="62"/>
      <c r="J17" s="62"/>
      <c r="K17" s="62"/>
      <c r="L17" s="62"/>
      <c r="M17" s="62"/>
      <c r="N17" s="64"/>
      <c r="O17" s="16"/>
    </row>
    <row r="18" spans="2:16" ht="26.25" customHeight="1" x14ac:dyDescent="0.45">
      <c r="B18" s="61" t="s">
        <v>22</v>
      </c>
      <c r="C18" s="62"/>
      <c r="D18" s="65">
        <v>37870</v>
      </c>
      <c r="E18" s="62">
        <v>33462.5</v>
      </c>
      <c r="F18" s="62">
        <v>4137.5</v>
      </c>
      <c r="G18" s="66">
        <f>1084</f>
        <v>1084</v>
      </c>
      <c r="H18" s="62"/>
      <c r="I18" s="62"/>
      <c r="J18" s="62"/>
      <c r="K18" s="62"/>
      <c r="L18" s="62"/>
      <c r="M18" s="62"/>
      <c r="N18" s="75"/>
      <c r="O18" s="16"/>
    </row>
    <row r="19" spans="2:16" ht="25.5" customHeight="1" x14ac:dyDescent="0.45">
      <c r="B19" s="61" t="s">
        <v>23</v>
      </c>
      <c r="C19" s="62"/>
      <c r="D19" s="65">
        <v>10000</v>
      </c>
      <c r="E19" s="62">
        <v>10000</v>
      </c>
      <c r="F19" s="62"/>
      <c r="G19" s="66">
        <v>20000</v>
      </c>
      <c r="H19" s="62"/>
      <c r="I19" s="62"/>
      <c r="J19" s="62"/>
      <c r="K19" s="62"/>
      <c r="L19" s="62"/>
      <c r="M19" s="62"/>
      <c r="N19" s="64"/>
      <c r="O19" s="16"/>
    </row>
    <row r="20" spans="2:16" ht="26.25" customHeight="1" x14ac:dyDescent="0.45">
      <c r="B20" s="61" t="s">
        <v>24</v>
      </c>
      <c r="C20" s="62"/>
      <c r="D20" s="65"/>
      <c r="E20" s="62"/>
      <c r="F20" s="62"/>
      <c r="G20" s="66"/>
      <c r="H20" s="62"/>
      <c r="I20" s="62"/>
      <c r="J20" s="62"/>
      <c r="K20" s="62"/>
      <c r="L20" s="62"/>
      <c r="M20" s="62"/>
      <c r="N20" s="64"/>
      <c r="O20" s="16"/>
    </row>
    <row r="21" spans="2:16" ht="26.25" customHeight="1" x14ac:dyDescent="0.45">
      <c r="B21" s="61" t="s">
        <v>25</v>
      </c>
      <c r="C21" s="62"/>
      <c r="D21" s="65"/>
      <c r="E21" s="62"/>
      <c r="F21" s="62"/>
      <c r="G21" s="66"/>
      <c r="H21" s="62"/>
      <c r="I21" s="62"/>
      <c r="J21" s="62"/>
      <c r="K21" s="62"/>
      <c r="L21" s="62"/>
      <c r="M21" s="62"/>
      <c r="N21" s="64"/>
      <c r="O21" s="16"/>
    </row>
    <row r="22" spans="2:16" ht="26.25" customHeight="1" x14ac:dyDescent="0.45">
      <c r="B22" s="61" t="s">
        <v>26</v>
      </c>
      <c r="C22" s="62"/>
      <c r="D22" s="65"/>
      <c r="E22" s="62">
        <v>15334.06</v>
      </c>
      <c r="F22" s="62">
        <v>46621.7</v>
      </c>
      <c r="G22" s="66">
        <v>34161.599999999999</v>
      </c>
      <c r="H22" s="62"/>
      <c r="I22" s="62"/>
      <c r="J22" s="62"/>
      <c r="K22" s="62"/>
      <c r="L22" s="62"/>
      <c r="M22" s="76"/>
      <c r="N22" s="64"/>
      <c r="O22" s="23"/>
    </row>
    <row r="23" spans="2:16" ht="57" x14ac:dyDescent="0.45">
      <c r="B23" s="61" t="s">
        <v>27</v>
      </c>
      <c r="C23" s="62"/>
      <c r="D23" s="65">
        <v>460.15</v>
      </c>
      <c r="E23" s="74">
        <v>633.07000000000005</v>
      </c>
      <c r="F23" s="62">
        <f>1034.76+981.2</f>
        <v>2015.96</v>
      </c>
      <c r="G23" s="66">
        <f>471.64+811.22</f>
        <v>1282.8600000000001</v>
      </c>
      <c r="H23" s="62"/>
      <c r="I23" s="62"/>
      <c r="J23" s="62"/>
      <c r="K23" s="62"/>
      <c r="L23" s="62"/>
      <c r="M23" s="62"/>
      <c r="N23" s="64"/>
      <c r="O23" s="16"/>
    </row>
    <row r="24" spans="2:16" ht="57" x14ac:dyDescent="0.45">
      <c r="B24" s="61" t="s">
        <v>28</v>
      </c>
      <c r="C24" s="62"/>
      <c r="D24" s="65"/>
      <c r="E24" s="62"/>
      <c r="F24" s="62"/>
      <c r="G24" s="62"/>
      <c r="H24" s="62"/>
      <c r="I24" s="62"/>
      <c r="J24" s="62"/>
      <c r="K24" s="62"/>
      <c r="L24" s="62"/>
      <c r="M24" s="62"/>
      <c r="N24" s="64"/>
      <c r="O24" s="16"/>
    </row>
    <row r="25" spans="2:16" ht="26.25" customHeight="1" x14ac:dyDescent="0.45">
      <c r="B25" s="58" t="s">
        <v>29</v>
      </c>
      <c r="C25" s="59">
        <f>SUM(D25:O25)</f>
        <v>985196.25</v>
      </c>
      <c r="D25" s="72">
        <f>SUM(D26:D34)</f>
        <v>35073.259999999995</v>
      </c>
      <c r="E25" s="2">
        <f>E26+E27+E28+E30+E29+E31+E32+E34</f>
        <v>164547.63999999998</v>
      </c>
      <c r="F25" s="2">
        <f>F26+F27+F28+F29+F30+F31+F32+F34</f>
        <v>468768.62</v>
      </c>
      <c r="G25" s="2">
        <f>G26+G27+G28+G29+G30+G31+G32+G34</f>
        <v>316806.73</v>
      </c>
      <c r="H25" s="2">
        <f>H28+H29+H30+H31+H32+H34++H26</f>
        <v>0</v>
      </c>
      <c r="I25" s="2">
        <f>I30+I26+I32+I34</f>
        <v>0</v>
      </c>
      <c r="J25" s="2">
        <f>+J28+J32+J34+J26+J30</f>
        <v>0</v>
      </c>
      <c r="K25" s="2">
        <f>+K26+K28+K32+K34+K29+K30+K31</f>
        <v>0</v>
      </c>
      <c r="L25" s="2">
        <f>L26+L32+L34+L27+L28+L29+L30+L31</f>
        <v>0</v>
      </c>
      <c r="M25" s="2">
        <f>M26+M32+M34+M29</f>
        <v>0</v>
      </c>
      <c r="N25" s="73">
        <f>+N26+N32+N34+N28+N29+N30</f>
        <v>0</v>
      </c>
      <c r="O25" s="21">
        <f>+O26+O28+O30+O32+O34</f>
        <v>0</v>
      </c>
      <c r="P25" s="22"/>
    </row>
    <row r="26" spans="2:16" ht="26.25" customHeight="1" x14ac:dyDescent="0.45">
      <c r="B26" s="61" t="s">
        <v>30</v>
      </c>
      <c r="C26" s="62"/>
      <c r="D26" s="65">
        <v>18317.259999999998</v>
      </c>
      <c r="E26" s="62">
        <v>20743.75</v>
      </c>
      <c r="F26" s="62">
        <v>129729.48</v>
      </c>
      <c r="G26" s="66">
        <f>59844.08+17343.75</f>
        <v>77187.83</v>
      </c>
      <c r="H26" s="62"/>
      <c r="I26" s="62"/>
      <c r="J26" s="62"/>
      <c r="K26" s="62"/>
      <c r="L26" s="62"/>
      <c r="M26" s="62"/>
      <c r="N26" s="64"/>
      <c r="O26" s="16"/>
    </row>
    <row r="27" spans="2:16" ht="26.25" customHeight="1" x14ac:dyDescent="0.45">
      <c r="B27" s="61" t="s">
        <v>31</v>
      </c>
      <c r="C27" s="62"/>
      <c r="D27" s="65"/>
      <c r="E27" s="62"/>
      <c r="F27" s="62"/>
      <c r="G27" s="66"/>
      <c r="H27" s="62"/>
      <c r="I27" s="62"/>
      <c r="J27" s="62"/>
      <c r="K27" s="62"/>
      <c r="L27" s="62"/>
      <c r="M27" s="62"/>
      <c r="N27" s="64"/>
      <c r="O27" s="16"/>
    </row>
    <row r="28" spans="2:16" ht="26.25" customHeight="1" x14ac:dyDescent="0.45">
      <c r="B28" s="61" t="s">
        <v>32</v>
      </c>
      <c r="C28" s="62"/>
      <c r="D28" s="65"/>
      <c r="E28" s="62"/>
      <c r="F28" s="62"/>
      <c r="G28" s="66"/>
      <c r="H28" s="62"/>
      <c r="I28" s="62"/>
      <c r="J28" s="62"/>
      <c r="K28" s="62"/>
      <c r="L28" s="62"/>
      <c r="M28" s="62"/>
      <c r="N28" s="75"/>
      <c r="O28" s="16"/>
    </row>
    <row r="29" spans="2:16" ht="26.25" customHeight="1" x14ac:dyDescent="0.45">
      <c r="B29" s="61" t="s">
        <v>33</v>
      </c>
      <c r="C29" s="62"/>
      <c r="D29" s="65"/>
      <c r="E29" s="62"/>
      <c r="F29" s="62">
        <f>7331.75+44756</f>
        <v>52087.75</v>
      </c>
      <c r="G29" s="66">
        <v>9350</v>
      </c>
      <c r="H29" s="62"/>
      <c r="I29" s="62"/>
      <c r="J29" s="62"/>
      <c r="K29" s="62"/>
      <c r="L29" s="62"/>
      <c r="M29" s="62"/>
      <c r="N29" s="64"/>
      <c r="O29" s="16"/>
    </row>
    <row r="30" spans="2:16" ht="26.25" customHeight="1" x14ac:dyDescent="0.45">
      <c r="B30" s="61" t="s">
        <v>34</v>
      </c>
      <c r="C30" s="62"/>
      <c r="D30" s="65"/>
      <c r="E30" s="62"/>
      <c r="F30" s="62">
        <v>25522.35</v>
      </c>
      <c r="G30" s="66">
        <v>8775.18</v>
      </c>
      <c r="H30" s="62"/>
      <c r="I30" s="62"/>
      <c r="J30" s="62"/>
      <c r="K30" s="62"/>
      <c r="L30" s="62"/>
      <c r="M30" s="62"/>
      <c r="N30" s="64"/>
      <c r="O30" s="16"/>
    </row>
    <row r="31" spans="2:16" ht="26.25" customHeight="1" x14ac:dyDescent="0.45">
      <c r="B31" s="61" t="s">
        <v>35</v>
      </c>
      <c r="C31" s="62"/>
      <c r="D31" s="65"/>
      <c r="E31" s="62"/>
      <c r="F31" s="62"/>
      <c r="G31" s="66"/>
      <c r="H31" s="62"/>
      <c r="I31" s="62"/>
      <c r="J31" s="62"/>
      <c r="K31" s="62"/>
      <c r="L31" s="62"/>
      <c r="M31" s="62"/>
      <c r="N31" s="64"/>
      <c r="O31" s="21"/>
    </row>
    <row r="32" spans="2:16" ht="26.25" customHeight="1" x14ac:dyDescent="0.45">
      <c r="B32" s="61" t="s">
        <v>36</v>
      </c>
      <c r="C32" s="62"/>
      <c r="D32" s="65"/>
      <c r="E32" s="62">
        <v>117702.29</v>
      </c>
      <c r="F32" s="62">
        <f>2780+95395</f>
        <v>98175</v>
      </c>
      <c r="G32" s="77">
        <v>177254.3</v>
      </c>
      <c r="H32" s="62"/>
      <c r="I32" s="62"/>
      <c r="J32" s="62"/>
      <c r="K32" s="62"/>
      <c r="L32" s="62"/>
      <c r="M32" s="62"/>
      <c r="N32" s="64"/>
      <c r="O32" s="16"/>
    </row>
    <row r="33" spans="2:16" s="1" customFormat="1" ht="78.75" hidden="1" x14ac:dyDescent="0.25">
      <c r="B33" s="18" t="s">
        <v>57</v>
      </c>
      <c r="C33" s="19">
        <f t="shared" si="1"/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15"/>
      <c r="O33" s="16"/>
    </row>
    <row r="34" spans="2:16" ht="26.25" customHeight="1" x14ac:dyDescent="0.45">
      <c r="B34" s="61" t="s">
        <v>37</v>
      </c>
      <c r="C34" s="62"/>
      <c r="D34" s="65">
        <v>16756</v>
      </c>
      <c r="E34" s="62">
        <v>26101.599999999999</v>
      </c>
      <c r="F34" s="62">
        <v>163254.04</v>
      </c>
      <c r="G34" s="77">
        <f>17583.52+26655.9</f>
        <v>44239.42</v>
      </c>
      <c r="H34" s="62"/>
      <c r="I34" s="62"/>
      <c r="J34" s="62"/>
      <c r="K34" s="62"/>
      <c r="L34" s="62"/>
      <c r="M34" s="62"/>
      <c r="N34" s="64"/>
      <c r="O34" s="23"/>
    </row>
    <row r="35" spans="2:16" s="1" customFormat="1" hidden="1" x14ac:dyDescent="0.25">
      <c r="B35" s="24" t="s">
        <v>58</v>
      </c>
      <c r="C35" s="25">
        <f t="shared" si="1"/>
        <v>609496.02</v>
      </c>
      <c r="D35" s="26">
        <f>SUM(D36:D42)</f>
        <v>0</v>
      </c>
      <c r="E35" s="27">
        <f t="shared" ref="E35:P35" si="2">SUM(E36:E42)</f>
        <v>0</v>
      </c>
      <c r="F35" s="27">
        <f t="shared" si="2"/>
        <v>0</v>
      </c>
      <c r="G35" s="26">
        <f t="shared" si="2"/>
        <v>0</v>
      </c>
      <c r="H35" s="27">
        <f t="shared" si="2"/>
        <v>0</v>
      </c>
      <c r="I35" s="27">
        <f t="shared" si="2"/>
        <v>0</v>
      </c>
      <c r="J35" s="27">
        <f t="shared" si="2"/>
        <v>0</v>
      </c>
      <c r="K35" s="27">
        <f>SUBTOTAL(9,K25:K34)</f>
        <v>0</v>
      </c>
      <c r="L35" s="27">
        <f t="shared" si="2"/>
        <v>0</v>
      </c>
      <c r="M35" s="27">
        <f t="shared" si="2"/>
        <v>0</v>
      </c>
      <c r="N35" s="15">
        <v>609496.02</v>
      </c>
      <c r="O35" s="23"/>
      <c r="P35" s="28">
        <f t="shared" si="2"/>
        <v>0</v>
      </c>
    </row>
    <row r="36" spans="2:16" s="1" customFormat="1" ht="52.5" hidden="1" x14ac:dyDescent="0.25">
      <c r="B36" s="18" t="s">
        <v>59</v>
      </c>
      <c r="C36" s="19">
        <f t="shared" si="1"/>
        <v>256287.76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15">
        <v>216847.87</v>
      </c>
      <c r="O36" s="23">
        <v>39439.89</v>
      </c>
      <c r="P36" s="20">
        <v>0</v>
      </c>
    </row>
    <row r="37" spans="2:16" s="1" customFormat="1" ht="52.5" hidden="1" x14ac:dyDescent="0.25">
      <c r="B37" s="18" t="s">
        <v>60</v>
      </c>
      <c r="C37" s="19">
        <f t="shared" si="1"/>
        <v>585504.57000000007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12">
        <v>585504.57000000007</v>
      </c>
      <c r="O37" s="23"/>
      <c r="P37" s="20">
        <v>0</v>
      </c>
    </row>
    <row r="38" spans="2:16" s="1" customFormat="1" ht="52.5" hidden="1" x14ac:dyDescent="0.25">
      <c r="B38" s="18" t="s">
        <v>61</v>
      </c>
      <c r="C38" s="19">
        <f t="shared" si="1"/>
        <v>257841.38999999998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15">
        <v>238341.96</v>
      </c>
      <c r="O38" s="23">
        <v>19499.43</v>
      </c>
      <c r="P38" s="20">
        <v>0</v>
      </c>
    </row>
    <row r="39" spans="2:16" s="1" customFormat="1" ht="52.5" hidden="1" x14ac:dyDescent="0.25">
      <c r="B39" s="18" t="s">
        <v>62</v>
      </c>
      <c r="C39" s="19">
        <f t="shared" si="1"/>
        <v>4944492.34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15"/>
      <c r="O39" s="29">
        <v>4944492.34</v>
      </c>
      <c r="P39" s="20">
        <v>0</v>
      </c>
    </row>
    <row r="40" spans="2:16" s="1" customFormat="1" ht="52.5" hidden="1" x14ac:dyDescent="0.25">
      <c r="B40" s="18" t="s">
        <v>63</v>
      </c>
      <c r="C40" s="19">
        <f t="shared" si="1"/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15"/>
      <c r="O40" s="20">
        <v>0</v>
      </c>
      <c r="P40" s="20">
        <v>0</v>
      </c>
    </row>
    <row r="41" spans="2:16" s="1" customFormat="1" ht="52.5" hidden="1" x14ac:dyDescent="0.25">
      <c r="B41" s="18" t="s">
        <v>64</v>
      </c>
      <c r="C41" s="19">
        <f t="shared" si="1"/>
        <v>85431.47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17">
        <v>85431.47</v>
      </c>
      <c r="O41" s="20">
        <v>0</v>
      </c>
      <c r="P41" s="20">
        <v>0</v>
      </c>
    </row>
    <row r="42" spans="2:16" s="1" customFormat="1" ht="52.5" hidden="1" x14ac:dyDescent="0.25">
      <c r="B42" s="18" t="s">
        <v>65</v>
      </c>
      <c r="C42" s="19">
        <f t="shared" si="1"/>
        <v>80081.58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15">
        <v>80081.58</v>
      </c>
      <c r="O42" s="20">
        <v>0</v>
      </c>
      <c r="P42" s="20">
        <v>0</v>
      </c>
    </row>
    <row r="43" spans="2:16" s="1" customFormat="1" hidden="1" x14ac:dyDescent="0.25">
      <c r="B43" s="24" t="s">
        <v>66</v>
      </c>
      <c r="C43" s="25">
        <f t="shared" si="1"/>
        <v>0</v>
      </c>
      <c r="D43" s="26">
        <f>SUM(D44:D50)</f>
        <v>0</v>
      </c>
      <c r="E43" s="27">
        <f t="shared" ref="E43:P43" si="3">SUM(E44:E50)</f>
        <v>0</v>
      </c>
      <c r="F43" s="27">
        <f t="shared" si="3"/>
        <v>0</v>
      </c>
      <c r="G43" s="26">
        <f t="shared" si="3"/>
        <v>0</v>
      </c>
      <c r="H43" s="27">
        <f t="shared" si="3"/>
        <v>0</v>
      </c>
      <c r="I43" s="27">
        <f t="shared" si="3"/>
        <v>0</v>
      </c>
      <c r="J43" s="27">
        <f t="shared" si="3"/>
        <v>0</v>
      </c>
      <c r="K43" s="27">
        <f t="shared" si="3"/>
        <v>0</v>
      </c>
      <c r="L43" s="27">
        <f t="shared" si="3"/>
        <v>0</v>
      </c>
      <c r="M43" s="27">
        <f t="shared" si="3"/>
        <v>0</v>
      </c>
      <c r="N43" s="15"/>
      <c r="O43" s="27">
        <f t="shared" si="3"/>
        <v>0</v>
      </c>
      <c r="P43" s="28">
        <f t="shared" si="3"/>
        <v>0</v>
      </c>
    </row>
    <row r="44" spans="2:16" s="1" customFormat="1" ht="52.5" hidden="1" x14ac:dyDescent="0.25">
      <c r="B44" s="18" t="s">
        <v>67</v>
      </c>
      <c r="C44" s="19">
        <f t="shared" si="1"/>
        <v>181649.56</v>
      </c>
      <c r="D44" s="20">
        <v>0</v>
      </c>
      <c r="E44" s="30"/>
      <c r="F44" s="30"/>
      <c r="G44" s="31"/>
      <c r="H44" s="30"/>
      <c r="I44" s="30"/>
      <c r="J44" s="30"/>
      <c r="K44" s="30"/>
      <c r="L44" s="30"/>
      <c r="M44" s="30"/>
      <c r="N44" s="15">
        <v>181649.56</v>
      </c>
      <c r="O44" s="30"/>
    </row>
    <row r="45" spans="2:16" s="1" customFormat="1" ht="52.5" hidden="1" x14ac:dyDescent="0.25">
      <c r="B45" s="18" t="s">
        <v>68</v>
      </c>
      <c r="C45" s="19">
        <f t="shared" si="1"/>
        <v>3789412.59</v>
      </c>
      <c r="D45" s="2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2">
        <v>3789412.59</v>
      </c>
      <c r="O45" s="30"/>
    </row>
    <row r="46" spans="2:16" s="1" customFormat="1" ht="52.5" hidden="1" x14ac:dyDescent="0.25">
      <c r="B46" s="18" t="s">
        <v>69</v>
      </c>
      <c r="C46" s="19">
        <f t="shared" si="1"/>
        <v>0</v>
      </c>
      <c r="D46" s="2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15"/>
      <c r="O46" s="30"/>
    </row>
    <row r="47" spans="2:16" s="1" customFormat="1" ht="52.5" hidden="1" x14ac:dyDescent="0.25">
      <c r="B47" s="18" t="s">
        <v>70</v>
      </c>
      <c r="C47" s="19">
        <f t="shared" si="1"/>
        <v>3789412.59</v>
      </c>
      <c r="D47" s="2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3">
        <v>3789412.59</v>
      </c>
      <c r="O47" s="30"/>
    </row>
    <row r="48" spans="2:16" s="1" customFormat="1" ht="52.5" hidden="1" x14ac:dyDescent="0.25">
      <c r="B48" s="18" t="s">
        <v>71</v>
      </c>
      <c r="C48" s="19">
        <f t="shared" si="1"/>
        <v>0</v>
      </c>
      <c r="D48" s="2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/>
    </row>
    <row r="49" spans="2:16" s="1" customFormat="1" ht="52.5" hidden="1" x14ac:dyDescent="0.25">
      <c r="B49" s="18" t="s">
        <v>72</v>
      </c>
      <c r="C49" s="19">
        <f t="shared" si="1"/>
        <v>0</v>
      </c>
      <c r="D49" s="2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/>
    </row>
    <row r="50" spans="2:16" s="1" customFormat="1" ht="52.5" hidden="1" x14ac:dyDescent="0.25">
      <c r="B50" s="18" t="s">
        <v>73</v>
      </c>
      <c r="C50" s="19">
        <f t="shared" si="1"/>
        <v>0</v>
      </c>
      <c r="D50" s="2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/>
    </row>
    <row r="51" spans="2:16" ht="26.25" customHeight="1" x14ac:dyDescent="0.45">
      <c r="B51" s="58" t="s">
        <v>38</v>
      </c>
      <c r="C51" s="59">
        <f t="shared" si="1"/>
        <v>229248.68</v>
      </c>
      <c r="D51" s="72">
        <f>SUM(D52:D60)</f>
        <v>36013.599999999999</v>
      </c>
      <c r="E51" s="2">
        <f>E52+E53+E54+E55+E56+E57+E59</f>
        <v>0</v>
      </c>
      <c r="F51" s="2">
        <f>F52+F53+F54+F55+F56+F57+F59</f>
        <v>151934.60999999999</v>
      </c>
      <c r="G51" s="2">
        <f t="shared" ref="G51:H51" si="4">G52+G53+G54+G55+G56+G57+G59</f>
        <v>41300.47</v>
      </c>
      <c r="H51" s="2">
        <f t="shared" si="4"/>
        <v>0</v>
      </c>
      <c r="I51" s="2">
        <f t="shared" ref="I51:J51" si="5">I52+I53+I54+I55+I56+I57+I59</f>
        <v>0</v>
      </c>
      <c r="J51" s="2">
        <f t="shared" si="5"/>
        <v>0</v>
      </c>
      <c r="K51" s="2">
        <f t="shared" ref="K51" si="6">K52+K53+K54+K55+K56+K57+K59</f>
        <v>0</v>
      </c>
      <c r="L51" s="63">
        <f t="shared" ref="L51" si="7">L52+L53+L54+L55+L56+L57+L59</f>
        <v>0</v>
      </c>
      <c r="M51" s="2">
        <f t="shared" ref="M51" si="8">M52+M53+M54+M55+M56+M57+M59</f>
        <v>0</v>
      </c>
      <c r="N51" s="2"/>
      <c r="O51" s="12">
        <v>0</v>
      </c>
      <c r="P51" s="22"/>
    </row>
    <row r="52" spans="2:16" ht="26.25" customHeight="1" x14ac:dyDescent="0.45">
      <c r="B52" s="61" t="s">
        <v>39</v>
      </c>
      <c r="C52" s="62"/>
      <c r="D52" s="65">
        <v>36013.599999999999</v>
      </c>
      <c r="E52" s="62"/>
      <c r="F52" s="62">
        <v>151934.60999999999</v>
      </c>
      <c r="G52" s="62">
        <v>41300.47</v>
      </c>
      <c r="H52" s="62"/>
      <c r="I52" s="62"/>
      <c r="J52" s="62"/>
      <c r="K52" s="62"/>
      <c r="L52" s="62"/>
      <c r="M52" s="62"/>
      <c r="N52" s="64"/>
      <c r="O52" s="15"/>
    </row>
    <row r="53" spans="2:16" ht="26.25" customHeight="1" x14ac:dyDescent="0.45">
      <c r="B53" s="61" t="s">
        <v>40</v>
      </c>
      <c r="C53" s="62"/>
      <c r="D53" s="65"/>
      <c r="E53" s="65"/>
      <c r="F53" s="65"/>
      <c r="G53" s="65"/>
      <c r="H53" s="65"/>
      <c r="I53" s="65"/>
      <c r="J53" s="65"/>
      <c r="K53" s="62"/>
      <c r="L53" s="62"/>
      <c r="M53" s="62"/>
      <c r="N53" s="64"/>
      <c r="O53" s="15"/>
    </row>
    <row r="54" spans="2:16" ht="26.25" customHeight="1" x14ac:dyDescent="0.45">
      <c r="B54" s="61" t="s">
        <v>41</v>
      </c>
      <c r="C54" s="62"/>
      <c r="D54" s="65"/>
      <c r="E54" s="65"/>
      <c r="F54" s="65"/>
      <c r="G54" s="65"/>
      <c r="H54" s="65"/>
      <c r="I54" s="65"/>
      <c r="J54" s="65"/>
      <c r="K54" s="78"/>
      <c r="L54" s="78"/>
      <c r="M54" s="62"/>
      <c r="N54" s="79"/>
      <c r="O54" s="44">
        <v>0</v>
      </c>
    </row>
    <row r="55" spans="2:16" ht="26.25" customHeight="1" x14ac:dyDescent="0.45">
      <c r="B55" s="61" t="s">
        <v>42</v>
      </c>
      <c r="C55" s="62"/>
      <c r="D55" s="65"/>
      <c r="E55" s="65"/>
      <c r="F55" s="65"/>
      <c r="G55" s="62"/>
      <c r="H55" s="62"/>
      <c r="I55" s="62"/>
      <c r="J55" s="62"/>
      <c r="K55" s="78"/>
      <c r="L55" s="78"/>
      <c r="M55" s="78"/>
      <c r="N55" s="79"/>
      <c r="O55" s="17"/>
    </row>
    <row r="56" spans="2:16" ht="26.25" customHeight="1" x14ac:dyDescent="0.45">
      <c r="B56" s="61" t="s">
        <v>43</v>
      </c>
      <c r="C56" s="62"/>
      <c r="D56" s="65"/>
      <c r="E56" s="65"/>
      <c r="F56" s="65"/>
      <c r="G56" s="65"/>
      <c r="H56" s="65"/>
      <c r="I56" s="62"/>
      <c r="J56" s="62"/>
      <c r="K56" s="62"/>
      <c r="L56" s="62"/>
      <c r="M56" s="62"/>
      <c r="N56" s="79"/>
      <c r="O56" s="13"/>
    </row>
    <row r="57" spans="2:16" ht="26.25" customHeight="1" x14ac:dyDescent="0.45">
      <c r="B57" s="61" t="s">
        <v>44</v>
      </c>
      <c r="C57" s="62"/>
      <c r="D57" s="65"/>
      <c r="E57" s="65"/>
      <c r="F57" s="65"/>
      <c r="G57" s="65"/>
      <c r="H57" s="65"/>
      <c r="I57" s="62"/>
      <c r="J57" s="62"/>
      <c r="K57" s="62"/>
      <c r="L57" s="62"/>
      <c r="M57" s="62"/>
      <c r="N57" s="79"/>
      <c r="O57" s="16"/>
    </row>
    <row r="58" spans="2:16" s="1" customFormat="1" hidden="1" x14ac:dyDescent="0.25">
      <c r="B58" s="18" t="s">
        <v>74</v>
      </c>
      <c r="C58" s="19">
        <f t="shared" si="1"/>
        <v>843000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30">
        <v>0</v>
      </c>
      <c r="J58" s="30">
        <v>0</v>
      </c>
      <c r="K58" s="30">
        <v>0</v>
      </c>
      <c r="L58" s="30">
        <v>0</v>
      </c>
      <c r="M58" s="30"/>
      <c r="N58" s="20">
        <v>0</v>
      </c>
      <c r="O58" s="16">
        <v>843000</v>
      </c>
    </row>
    <row r="59" spans="2:16" ht="26.25" customHeight="1" x14ac:dyDescent="0.45">
      <c r="B59" s="61" t="s">
        <v>45</v>
      </c>
      <c r="C59" s="62"/>
      <c r="D59" s="65"/>
      <c r="E59" s="65"/>
      <c r="F59" s="65"/>
      <c r="G59" s="65"/>
      <c r="H59" s="65"/>
      <c r="I59" s="62"/>
      <c r="J59" s="62"/>
      <c r="K59" s="62"/>
      <c r="L59" s="62"/>
      <c r="M59" s="62"/>
      <c r="N59" s="79"/>
      <c r="O59" s="21"/>
    </row>
    <row r="60" spans="2:16" s="1" customFormat="1" ht="52.5" hidden="1" x14ac:dyDescent="0.25">
      <c r="B60" s="18" t="s">
        <v>75</v>
      </c>
      <c r="C60" s="19">
        <f t="shared" si="1"/>
        <v>48877.54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16">
        <v>48877.54</v>
      </c>
      <c r="P60" s="20">
        <v>0</v>
      </c>
    </row>
    <row r="61" spans="2:16" s="1" customFormat="1" hidden="1" x14ac:dyDescent="0.25">
      <c r="B61" s="24" t="s">
        <v>76</v>
      </c>
      <c r="C61" s="25">
        <f t="shared" si="1"/>
        <v>0</v>
      </c>
      <c r="D61" s="26">
        <f>SUM(D62:D65)</f>
        <v>0</v>
      </c>
      <c r="E61" s="27">
        <f t="shared" ref="E61:P61" si="9">SUM(E62:E65)</f>
        <v>0</v>
      </c>
      <c r="F61" s="27">
        <f t="shared" si="9"/>
        <v>0</v>
      </c>
      <c r="G61" s="26">
        <f t="shared" si="9"/>
        <v>0</v>
      </c>
      <c r="H61" s="27">
        <f t="shared" si="9"/>
        <v>0</v>
      </c>
      <c r="I61" s="27">
        <f t="shared" si="9"/>
        <v>0</v>
      </c>
      <c r="J61" s="27">
        <f t="shared" si="9"/>
        <v>0</v>
      </c>
      <c r="K61" s="27">
        <f t="shared" si="9"/>
        <v>0</v>
      </c>
      <c r="L61" s="27">
        <f t="shared" si="9"/>
        <v>0</v>
      </c>
      <c r="M61" s="27">
        <f t="shared" si="9"/>
        <v>0</v>
      </c>
      <c r="N61" s="27">
        <f t="shared" si="9"/>
        <v>0</v>
      </c>
      <c r="O61" s="16"/>
      <c r="P61" s="28">
        <f t="shared" si="9"/>
        <v>0</v>
      </c>
    </row>
    <row r="62" spans="2:16" s="1" customFormat="1" hidden="1" x14ac:dyDescent="0.25">
      <c r="B62" s="18" t="s">
        <v>77</v>
      </c>
      <c r="C62" s="19">
        <f t="shared" si="1"/>
        <v>6300</v>
      </c>
      <c r="D62" s="20">
        <v>0</v>
      </c>
      <c r="E62" s="30"/>
      <c r="F62" s="30"/>
      <c r="G62" s="31"/>
      <c r="H62" s="30"/>
      <c r="I62" s="30"/>
      <c r="J62" s="30"/>
      <c r="K62" s="30"/>
      <c r="L62" s="30"/>
      <c r="M62" s="30"/>
      <c r="N62" s="30"/>
      <c r="O62" s="13">
        <v>6300</v>
      </c>
    </row>
    <row r="63" spans="2:16" s="1" customFormat="1" hidden="1" x14ac:dyDescent="0.25">
      <c r="B63" s="18" t="s">
        <v>78</v>
      </c>
      <c r="C63" s="19">
        <f t="shared" si="1"/>
        <v>37800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16">
        <v>37800</v>
      </c>
    </row>
    <row r="64" spans="2:16" s="1" customFormat="1" ht="52.5" hidden="1" x14ac:dyDescent="0.25">
      <c r="B64" s="18" t="s">
        <v>79</v>
      </c>
      <c r="C64" s="19">
        <f t="shared" si="1"/>
        <v>539983.34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16">
        <v>539983.34</v>
      </c>
    </row>
    <row r="65" spans="2:16" s="1" customFormat="1" ht="78.75" hidden="1" x14ac:dyDescent="0.25">
      <c r="B65" s="18" t="s">
        <v>80</v>
      </c>
      <c r="C65" s="19">
        <f t="shared" si="1"/>
        <v>72058.92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>
        <v>0</v>
      </c>
      <c r="O65" s="16">
        <v>72058.92</v>
      </c>
    </row>
    <row r="66" spans="2:16" s="1" customFormat="1" ht="52.5" hidden="1" x14ac:dyDescent="0.25">
      <c r="B66" s="24" t="s">
        <v>81</v>
      </c>
      <c r="C66" s="25">
        <f t="shared" si="1"/>
        <v>848597.68</v>
      </c>
      <c r="D66" s="26">
        <f>SUM(D67:D68)</f>
        <v>0</v>
      </c>
      <c r="E66" s="27">
        <f t="shared" ref="E66:P66" si="10">SUM(E67:E68)</f>
        <v>0</v>
      </c>
      <c r="F66" s="27">
        <f t="shared" si="10"/>
        <v>0</v>
      </c>
      <c r="G66" s="26">
        <f t="shared" si="10"/>
        <v>0</v>
      </c>
      <c r="H66" s="27">
        <f t="shared" si="10"/>
        <v>0</v>
      </c>
      <c r="I66" s="27">
        <f t="shared" si="10"/>
        <v>0</v>
      </c>
      <c r="J66" s="27">
        <f t="shared" si="10"/>
        <v>0</v>
      </c>
      <c r="K66" s="27">
        <f t="shared" si="10"/>
        <v>0</v>
      </c>
      <c r="L66" s="27">
        <f t="shared" si="10"/>
        <v>0</v>
      </c>
      <c r="M66" s="27">
        <f t="shared" si="10"/>
        <v>0</v>
      </c>
      <c r="N66" s="27">
        <f t="shared" si="10"/>
        <v>0</v>
      </c>
      <c r="O66" s="16">
        <v>848597.68</v>
      </c>
      <c r="P66" s="28">
        <f t="shared" si="10"/>
        <v>0</v>
      </c>
    </row>
    <row r="67" spans="2:16" s="1" customFormat="1" hidden="1" x14ac:dyDescent="0.25">
      <c r="B67" s="18" t="s">
        <v>82</v>
      </c>
      <c r="C67" s="19">
        <f t="shared" si="1"/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16"/>
      <c r="P67" s="20">
        <v>0</v>
      </c>
    </row>
    <row r="68" spans="2:16" s="1" customFormat="1" ht="52.5" hidden="1" x14ac:dyDescent="0.25">
      <c r="B68" s="18" t="s">
        <v>83</v>
      </c>
      <c r="C68" s="19">
        <f t="shared" si="1"/>
        <v>17700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16">
        <v>17700</v>
      </c>
      <c r="P68" s="20">
        <v>0</v>
      </c>
    </row>
    <row r="69" spans="2:16" s="1" customFormat="1" hidden="1" x14ac:dyDescent="0.25">
      <c r="B69" s="24" t="s">
        <v>84</v>
      </c>
      <c r="C69" s="25">
        <f t="shared" si="1"/>
        <v>1249482.5899999999</v>
      </c>
      <c r="D69" s="26">
        <f>SUM(D70:D72)</f>
        <v>0</v>
      </c>
      <c r="E69" s="27">
        <f t="shared" ref="E69:P69" si="11">SUM(E70:E72)</f>
        <v>0</v>
      </c>
      <c r="F69" s="27">
        <f t="shared" si="11"/>
        <v>0</v>
      </c>
      <c r="G69" s="26">
        <f t="shared" si="11"/>
        <v>0</v>
      </c>
      <c r="H69" s="27">
        <f t="shared" si="11"/>
        <v>0</v>
      </c>
      <c r="I69" s="27">
        <f t="shared" si="11"/>
        <v>0</v>
      </c>
      <c r="J69" s="27">
        <f t="shared" si="11"/>
        <v>0</v>
      </c>
      <c r="K69" s="27">
        <f t="shared" si="11"/>
        <v>0</v>
      </c>
      <c r="L69" s="27">
        <f t="shared" si="11"/>
        <v>0</v>
      </c>
      <c r="M69" s="27">
        <f t="shared" si="11"/>
        <v>0</v>
      </c>
      <c r="N69" s="27">
        <f t="shared" si="11"/>
        <v>0</v>
      </c>
      <c r="O69" s="21">
        <v>1249482.5899999999</v>
      </c>
      <c r="P69" s="28">
        <f t="shared" si="11"/>
        <v>0</v>
      </c>
    </row>
    <row r="70" spans="2:16" s="1" customFormat="1" ht="52.5" hidden="1" x14ac:dyDescent="0.25">
      <c r="B70" s="18" t="s">
        <v>85</v>
      </c>
      <c r="C70" s="19">
        <f t="shared" si="1"/>
        <v>30792.5</v>
      </c>
      <c r="D70" s="20">
        <v>0</v>
      </c>
      <c r="E70" s="30"/>
      <c r="F70" s="30"/>
      <c r="G70" s="31"/>
      <c r="H70" s="30"/>
      <c r="I70" s="30"/>
      <c r="J70" s="30"/>
      <c r="K70" s="30"/>
      <c r="L70" s="30"/>
      <c r="M70" s="30"/>
      <c r="N70" s="30"/>
      <c r="O70" s="16">
        <v>30792.5</v>
      </c>
    </row>
    <row r="71" spans="2:16" s="1" customFormat="1" ht="52.5" hidden="1" x14ac:dyDescent="0.25">
      <c r="B71" s="18" t="s">
        <v>86</v>
      </c>
      <c r="C71" s="19">
        <f t="shared" si="1"/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>
        <v>0</v>
      </c>
      <c r="O71" s="16"/>
      <c r="P71" s="20">
        <v>0</v>
      </c>
    </row>
    <row r="72" spans="2:16" s="1" customFormat="1" ht="52.5" hidden="1" x14ac:dyDescent="0.25">
      <c r="B72" s="18" t="s">
        <v>87</v>
      </c>
      <c r="C72" s="19">
        <f t="shared" si="1"/>
        <v>48719.519999999997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>
        <v>0</v>
      </c>
      <c r="O72" s="13">
        <v>48719.519999999997</v>
      </c>
      <c r="P72" s="20">
        <v>0</v>
      </c>
    </row>
    <row r="73" spans="2:16" ht="45" customHeight="1" x14ac:dyDescent="0.45">
      <c r="B73" s="80" t="s">
        <v>46</v>
      </c>
      <c r="C73" s="81"/>
      <c r="D73" s="81">
        <f>+D69+D66+D61+D51+D35+D15+D9+D25</f>
        <v>141334.99</v>
      </c>
      <c r="E73" s="81">
        <f>E9+E15+E25+E51</f>
        <v>254771.94999999998</v>
      </c>
      <c r="F73" s="45">
        <f>+F69+F66+F61+F51+F35+F15+F9+F25</f>
        <v>810814.78</v>
      </c>
      <c r="G73" s="81">
        <f>+G69+G66+G61+G51+G35+G15+G9+G25</f>
        <v>424866.63999999996</v>
      </c>
      <c r="H73" s="45">
        <f>+H51+H25+H15+H9</f>
        <v>0</v>
      </c>
      <c r="I73" s="45">
        <f t="shared" ref="I73:P73" si="12">+I69+I66+I61+I51+I35+I15+I9+I25</f>
        <v>0</v>
      </c>
      <c r="J73" s="45">
        <f>+J69+J66+J61+J51+J35+J15+J9+J25</f>
        <v>0</v>
      </c>
      <c r="K73" s="45">
        <f>+K51+K25+K15+K9</f>
        <v>0</v>
      </c>
      <c r="L73" s="82">
        <f>L9+L15+L25+L51</f>
        <v>0</v>
      </c>
      <c r="M73" s="45">
        <f>+M69+M66+M61+M51+M35+M15+M9+M25</f>
        <v>0</v>
      </c>
      <c r="N73" s="83"/>
      <c r="O73" s="42">
        <f>O9+O15+O25+O51</f>
        <v>0</v>
      </c>
      <c r="P73" s="46">
        <f t="shared" si="12"/>
        <v>0</v>
      </c>
    </row>
    <row r="74" spans="2:16" s="1" customFormat="1" hidden="1" x14ac:dyDescent="0.25">
      <c r="B74" s="34"/>
      <c r="C74" s="35"/>
      <c r="D74" s="20"/>
      <c r="E74" s="30"/>
      <c r="F74" s="30"/>
      <c r="G74" s="31"/>
      <c r="H74" s="30"/>
      <c r="I74" s="31"/>
      <c r="J74" s="30"/>
      <c r="K74" s="30"/>
      <c r="L74" s="30"/>
      <c r="M74" s="30"/>
      <c r="N74" s="30"/>
      <c r="O74" s="16"/>
    </row>
    <row r="75" spans="2:16" s="1" customFormat="1" hidden="1" x14ac:dyDescent="0.25">
      <c r="B75" s="9" t="s">
        <v>88</v>
      </c>
      <c r="C75" s="36">
        <v>0</v>
      </c>
      <c r="D75" s="36"/>
      <c r="E75" s="37"/>
      <c r="F75" s="37"/>
      <c r="G75" s="36"/>
      <c r="H75" s="37"/>
      <c r="I75" s="36"/>
      <c r="J75" s="37"/>
      <c r="K75" s="37"/>
      <c r="L75" s="37"/>
      <c r="M75" s="37"/>
      <c r="N75" s="37"/>
      <c r="O75" s="16"/>
    </row>
    <row r="76" spans="2:16" s="1" customFormat="1" hidden="1" x14ac:dyDescent="0.4">
      <c r="B76" s="24" t="s">
        <v>89</v>
      </c>
      <c r="C76" s="26">
        <f>SUM(C77:C78)</f>
        <v>0</v>
      </c>
      <c r="D76" s="26">
        <f>SUM(D77:D78)</f>
        <v>0</v>
      </c>
      <c r="E76" s="30">
        <v>0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16">
        <v>653903.81999999995</v>
      </c>
      <c r="P76" s="38">
        <v>0</v>
      </c>
    </row>
    <row r="77" spans="2:16" s="1" customFormat="1" ht="52.5" hidden="1" x14ac:dyDescent="0.4">
      <c r="B77" s="18" t="s">
        <v>90</v>
      </c>
      <c r="C77" s="20">
        <v>0</v>
      </c>
      <c r="D77" s="20"/>
      <c r="E77" s="30">
        <v>0</v>
      </c>
      <c r="F77" s="30">
        <v>0</v>
      </c>
      <c r="G77" s="30">
        <v>0</v>
      </c>
      <c r="H77" s="30">
        <v>0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0">
        <v>0</v>
      </c>
      <c r="O77" s="16">
        <v>366376.47</v>
      </c>
      <c r="P77" s="38">
        <v>0</v>
      </c>
    </row>
    <row r="78" spans="2:16" s="1" customFormat="1" ht="52.5" hidden="1" x14ac:dyDescent="0.4">
      <c r="B78" s="18" t="s">
        <v>91</v>
      </c>
      <c r="C78" s="20">
        <v>0</v>
      </c>
      <c r="D78" s="20"/>
      <c r="E78" s="30">
        <v>0</v>
      </c>
      <c r="F78" s="30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21">
        <v>873671.2300000001</v>
      </c>
      <c r="P78" s="38">
        <v>0</v>
      </c>
    </row>
    <row r="79" spans="2:16" s="1" customFormat="1" hidden="1" x14ac:dyDescent="0.4">
      <c r="B79" s="24" t="s">
        <v>92</v>
      </c>
      <c r="C79" s="26">
        <f>SUM(C80:C81)</f>
        <v>0</v>
      </c>
      <c r="D79" s="26">
        <f>SUM(D80:D81)</f>
        <v>0</v>
      </c>
      <c r="E79" s="30">
        <v>0</v>
      </c>
      <c r="F79" s="30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16">
        <v>757333.68</v>
      </c>
      <c r="P79" s="38">
        <v>0</v>
      </c>
    </row>
    <row r="80" spans="2:16" s="1" customFormat="1" ht="52.5" hidden="1" x14ac:dyDescent="0.4">
      <c r="B80" s="18" t="s">
        <v>93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16"/>
      <c r="P80" s="38">
        <v>0</v>
      </c>
    </row>
    <row r="81" spans="2:16" s="1" customFormat="1" ht="52.5" hidden="1" x14ac:dyDescent="0.4">
      <c r="B81" s="18" t="s">
        <v>94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23">
        <v>57398.23</v>
      </c>
      <c r="P81" s="38">
        <v>0</v>
      </c>
    </row>
    <row r="82" spans="2:16" s="1" customFormat="1" hidden="1" x14ac:dyDescent="0.4">
      <c r="B82" s="24" t="s">
        <v>95</v>
      </c>
      <c r="C82" s="26">
        <f>SUM(C83)</f>
        <v>0</v>
      </c>
      <c r="D82" s="26">
        <f>SUM(D83)</f>
        <v>0</v>
      </c>
      <c r="E82" s="30">
        <v>0</v>
      </c>
      <c r="F82" s="30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23"/>
      <c r="P82" s="38">
        <v>0</v>
      </c>
    </row>
    <row r="83" spans="2:16" s="1" customFormat="1" ht="52.5" hidden="1" x14ac:dyDescent="0.4">
      <c r="B83" s="18" t="s">
        <v>96</v>
      </c>
      <c r="C83" s="30">
        <v>0</v>
      </c>
      <c r="D83" s="30">
        <v>0</v>
      </c>
      <c r="E83" s="30">
        <v>0</v>
      </c>
      <c r="F83" s="30">
        <v>0</v>
      </c>
      <c r="G83" s="30">
        <v>0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23">
        <v>39439.89</v>
      </c>
      <c r="P83" s="38">
        <v>0</v>
      </c>
    </row>
    <row r="84" spans="2:16" s="1" customFormat="1" hidden="1" x14ac:dyDescent="0.25">
      <c r="B84" s="39" t="s">
        <v>97</v>
      </c>
      <c r="C84" s="40">
        <f>+C82+C79+C76</f>
        <v>0</v>
      </c>
      <c r="D84" s="40">
        <f>+D82+D79+D76</f>
        <v>0</v>
      </c>
      <c r="E84" s="41"/>
      <c r="F84" s="41"/>
      <c r="G84" s="40"/>
      <c r="H84" s="41"/>
      <c r="I84" s="40"/>
      <c r="J84" s="41"/>
      <c r="K84" s="41"/>
      <c r="L84" s="41"/>
      <c r="M84" s="41"/>
      <c r="N84" s="41"/>
      <c r="O84" s="23"/>
    </row>
    <row r="85" spans="2:16" ht="26.25" customHeight="1" x14ac:dyDescent="0.45">
      <c r="B85" s="55"/>
      <c r="C85" s="84"/>
      <c r="D85" s="85"/>
      <c r="E85" s="62"/>
      <c r="F85" s="62"/>
      <c r="G85" s="84"/>
      <c r="H85" s="62"/>
      <c r="I85" s="84"/>
      <c r="J85" s="62"/>
      <c r="K85" s="62"/>
      <c r="L85" s="62"/>
      <c r="M85" s="62"/>
      <c r="N85" s="64"/>
      <c r="O85" s="23"/>
    </row>
    <row r="86" spans="2:16" ht="26.25" customHeight="1" x14ac:dyDescent="0.45">
      <c r="B86" s="55"/>
      <c r="C86" s="55"/>
      <c r="D86" s="55"/>
      <c r="E86" s="54"/>
      <c r="F86" s="53"/>
      <c r="G86" s="52"/>
      <c r="H86" s="53"/>
      <c r="I86" s="52"/>
      <c r="J86" s="53"/>
      <c r="K86" s="53"/>
      <c r="L86" s="86"/>
      <c r="M86" s="54"/>
      <c r="N86" s="54"/>
    </row>
    <row r="87" spans="2:16" ht="26.25" customHeight="1" x14ac:dyDescent="0.45">
      <c r="B87" s="55"/>
      <c r="C87" s="55"/>
      <c r="D87" s="55"/>
      <c r="E87" s="54"/>
      <c r="F87" s="53"/>
      <c r="G87" s="52"/>
      <c r="H87" s="53"/>
      <c r="I87" s="52"/>
      <c r="J87" s="53"/>
      <c r="K87" s="53"/>
      <c r="L87" s="52"/>
      <c r="M87" s="54"/>
      <c r="N87" s="54"/>
    </row>
    <row r="88" spans="2:16" ht="26.25" customHeight="1" x14ac:dyDescent="0.45">
      <c r="B88" s="55"/>
      <c r="C88" s="55"/>
      <c r="D88" s="55"/>
      <c r="E88" s="54"/>
      <c r="F88" s="53"/>
      <c r="G88" s="86"/>
      <c r="H88" s="53"/>
      <c r="I88" s="52"/>
      <c r="J88" s="53"/>
      <c r="K88" s="53"/>
      <c r="L88" s="52"/>
      <c r="M88" s="54"/>
      <c r="N88" s="54"/>
    </row>
    <row r="89" spans="2:16" ht="26.25" customHeight="1" x14ac:dyDescent="0.5">
      <c r="B89" s="55"/>
      <c r="C89" s="55"/>
      <c r="D89" s="87" t="s">
        <v>104</v>
      </c>
      <c r="E89" s="88"/>
      <c r="F89" s="89"/>
      <c r="G89" s="90"/>
      <c r="H89" s="89"/>
      <c r="I89" s="91" t="s">
        <v>103</v>
      </c>
      <c r="J89" s="92"/>
      <c r="K89" s="92"/>
      <c r="L89" s="52"/>
      <c r="M89" s="54"/>
      <c r="N89" s="54"/>
    </row>
    <row r="90" spans="2:16" ht="26.25" customHeight="1" x14ac:dyDescent="0.45">
      <c r="B90" s="93"/>
      <c r="C90" s="93"/>
      <c r="D90" s="94" t="s">
        <v>100</v>
      </c>
      <c r="E90" s="94"/>
      <c r="F90" s="95"/>
      <c r="G90" s="95"/>
      <c r="H90" s="95"/>
      <c r="I90" s="94" t="s">
        <v>101</v>
      </c>
      <c r="J90" s="96"/>
      <c r="K90" s="96"/>
      <c r="L90" s="93"/>
      <c r="M90" s="93"/>
      <c r="N90" s="93"/>
      <c r="O90" s="43"/>
    </row>
    <row r="91" spans="2:16" ht="26.25" customHeight="1" x14ac:dyDescent="0.45">
      <c r="B91" s="93" t="s">
        <v>99</v>
      </c>
      <c r="C91" s="93"/>
      <c r="D91" s="97"/>
      <c r="E91" s="97"/>
      <c r="F91" s="93"/>
      <c r="G91" s="93"/>
      <c r="H91" s="93"/>
      <c r="I91" s="93"/>
      <c r="J91" s="97"/>
      <c r="K91" s="97"/>
      <c r="L91" s="93"/>
      <c r="M91" s="93"/>
      <c r="N91" s="93"/>
      <c r="O91" s="43"/>
    </row>
    <row r="92" spans="2:16" ht="26.25" customHeight="1" x14ac:dyDescent="0.45">
      <c r="B92" s="55"/>
      <c r="C92" s="55"/>
      <c r="D92" s="55"/>
      <c r="E92" s="54"/>
      <c r="F92" s="53"/>
      <c r="G92" s="98"/>
      <c r="H92" s="53"/>
      <c r="I92" s="52"/>
      <c r="J92" s="53"/>
      <c r="K92" s="53"/>
      <c r="L92" s="52"/>
      <c r="M92" s="54"/>
      <c r="N92" s="54"/>
    </row>
    <row r="93" spans="2:16" ht="26.25" customHeight="1" x14ac:dyDescent="0.45">
      <c r="B93" s="55"/>
      <c r="C93" s="55"/>
      <c r="D93" s="55"/>
      <c r="E93" s="54"/>
      <c r="F93" s="53"/>
      <c r="G93" s="52"/>
      <c r="H93" s="53"/>
      <c r="I93" s="52"/>
      <c r="J93" s="53"/>
      <c r="K93" s="53"/>
      <c r="L93" s="52"/>
      <c r="M93" s="54"/>
      <c r="N93" s="54"/>
    </row>
    <row r="94" spans="2:16" ht="26.25" customHeight="1" x14ac:dyDescent="0.45">
      <c r="B94" s="55"/>
      <c r="C94" s="55"/>
      <c r="D94" s="55"/>
      <c r="E94" s="54"/>
      <c r="F94" s="53"/>
      <c r="G94" s="52"/>
      <c r="H94" s="53"/>
      <c r="I94" s="52"/>
      <c r="J94" s="53"/>
      <c r="K94" s="53"/>
      <c r="L94" s="52"/>
      <c r="M94" s="54"/>
      <c r="N94" s="54"/>
    </row>
    <row r="95" spans="2:16" x14ac:dyDescent="0.45">
      <c r="B95" s="55"/>
      <c r="C95" s="55"/>
      <c r="D95" s="55"/>
      <c r="E95" s="99"/>
      <c r="F95" s="99"/>
      <c r="G95" s="55"/>
      <c r="H95" s="99"/>
      <c r="I95" s="55"/>
      <c r="J95" s="99"/>
      <c r="K95" s="99"/>
      <c r="L95" s="55"/>
      <c r="M95" s="99"/>
      <c r="N95" s="99"/>
    </row>
    <row r="96" spans="2:16" x14ac:dyDescent="0.45">
      <c r="B96" s="55"/>
      <c r="C96" s="55"/>
      <c r="D96" s="55"/>
      <c r="E96" s="99"/>
      <c r="F96" s="99"/>
      <c r="G96" s="55"/>
      <c r="H96" s="99"/>
      <c r="I96" s="55"/>
      <c r="J96" s="99"/>
      <c r="K96" s="99"/>
      <c r="L96" s="55"/>
      <c r="M96" s="99"/>
      <c r="N96" s="99"/>
    </row>
    <row r="97" spans="2:14" x14ac:dyDescent="0.45">
      <c r="B97" s="55"/>
      <c r="C97" s="55"/>
      <c r="D97" s="55"/>
      <c r="E97" s="99"/>
      <c r="F97" s="99"/>
      <c r="G97" s="55"/>
      <c r="H97" s="99"/>
      <c r="I97" s="55"/>
      <c r="J97" s="99"/>
      <c r="K97" s="99"/>
      <c r="L97" s="55"/>
      <c r="M97" s="99"/>
      <c r="N97" s="99"/>
    </row>
    <row r="98" spans="2:14" x14ac:dyDescent="0.45">
      <c r="B98" s="55"/>
      <c r="C98" s="55"/>
      <c r="D98" s="55"/>
      <c r="E98" s="99"/>
      <c r="F98" s="99"/>
      <c r="G98" s="55"/>
      <c r="H98" s="99"/>
      <c r="I98" s="55"/>
      <c r="J98" s="99"/>
      <c r="K98" s="99"/>
      <c r="L98" s="55"/>
      <c r="M98" s="99"/>
      <c r="N98" s="99"/>
    </row>
    <row r="99" spans="2:14" x14ac:dyDescent="0.45">
      <c r="B99" s="55"/>
      <c r="C99" s="55"/>
      <c r="D99" s="55"/>
      <c r="E99" s="99"/>
      <c r="F99" s="99"/>
      <c r="G99" s="55"/>
      <c r="H99" s="99"/>
      <c r="I99" s="55"/>
      <c r="J99" s="99"/>
      <c r="K99" s="99"/>
      <c r="L99" s="55"/>
      <c r="M99" s="99"/>
      <c r="N99" s="99"/>
    </row>
    <row r="100" spans="2:14" x14ac:dyDescent="0.45">
      <c r="B100" s="55"/>
      <c r="C100" s="55"/>
      <c r="D100" s="55"/>
      <c r="E100" s="99"/>
      <c r="F100" s="99"/>
      <c r="G100" s="55"/>
      <c r="H100" s="99"/>
      <c r="I100" s="55"/>
      <c r="J100" s="99"/>
      <c r="K100" s="99"/>
      <c r="L100" s="55"/>
      <c r="M100" s="99"/>
      <c r="N100" s="99"/>
    </row>
    <row r="101" spans="2:14" x14ac:dyDescent="0.45">
      <c r="B101" s="55"/>
      <c r="C101" s="55"/>
      <c r="D101" s="55"/>
      <c r="E101" s="99"/>
      <c r="F101" s="99"/>
      <c r="G101" s="55"/>
      <c r="H101" s="99"/>
      <c r="I101" s="55"/>
      <c r="J101" s="99"/>
      <c r="K101" s="99"/>
      <c r="L101" s="55"/>
      <c r="M101" s="99"/>
      <c r="N101" s="99"/>
    </row>
    <row r="102" spans="2:14" x14ac:dyDescent="0.45">
      <c r="B102" s="55"/>
      <c r="C102" s="55"/>
      <c r="D102" s="55"/>
      <c r="E102" s="99"/>
      <c r="F102" s="99"/>
      <c r="G102" s="55"/>
      <c r="H102" s="99"/>
      <c r="I102" s="55"/>
      <c r="J102" s="99"/>
      <c r="K102" s="99"/>
      <c r="L102" s="55"/>
      <c r="M102" s="99"/>
      <c r="N102" s="99"/>
    </row>
    <row r="103" spans="2:14" x14ac:dyDescent="0.45">
      <c r="B103" s="55"/>
      <c r="C103" s="55"/>
      <c r="D103" s="55"/>
      <c r="E103" s="99"/>
      <c r="F103" s="99"/>
      <c r="G103" s="55"/>
      <c r="H103" s="99"/>
      <c r="I103" s="55"/>
      <c r="J103" s="99"/>
      <c r="K103" s="99"/>
      <c r="L103" s="55"/>
      <c r="M103" s="99"/>
      <c r="N103" s="99"/>
    </row>
    <row r="104" spans="2:14" x14ac:dyDescent="0.45">
      <c r="B104" s="55"/>
      <c r="C104" s="55"/>
      <c r="D104" s="55"/>
      <c r="E104" s="99"/>
      <c r="F104" s="99"/>
      <c r="G104" s="55"/>
      <c r="H104" s="99"/>
      <c r="I104" s="55"/>
      <c r="J104" s="99"/>
      <c r="K104" s="99"/>
      <c r="L104" s="55"/>
      <c r="M104" s="99"/>
      <c r="N104" s="99"/>
    </row>
    <row r="105" spans="2:14" x14ac:dyDescent="0.45">
      <c r="B105" s="55"/>
      <c r="C105" s="55"/>
      <c r="D105" s="55"/>
      <c r="E105" s="99"/>
      <c r="F105" s="99"/>
      <c r="G105" s="55"/>
      <c r="H105" s="99"/>
      <c r="I105" s="55"/>
      <c r="J105" s="99"/>
      <c r="K105" s="99"/>
      <c r="L105" s="55"/>
      <c r="M105" s="99"/>
      <c r="N105" s="99"/>
    </row>
    <row r="106" spans="2:14" x14ac:dyDescent="0.45">
      <c r="B106" s="55"/>
      <c r="C106" s="55"/>
      <c r="D106" s="55"/>
      <c r="E106" s="99"/>
      <c r="F106" s="99"/>
      <c r="G106" s="55"/>
      <c r="H106" s="99"/>
      <c r="I106" s="55"/>
      <c r="J106" s="99"/>
      <c r="K106" s="99"/>
      <c r="L106" s="55"/>
      <c r="M106" s="99"/>
      <c r="N106" s="99"/>
    </row>
    <row r="107" spans="2:14" x14ac:dyDescent="0.45">
      <c r="B107" s="55"/>
      <c r="C107" s="55"/>
      <c r="D107" s="55"/>
      <c r="E107" s="99"/>
      <c r="F107" s="99"/>
      <c r="G107" s="55"/>
      <c r="H107" s="99"/>
      <c r="I107" s="55"/>
      <c r="J107" s="99"/>
      <c r="K107" s="99"/>
      <c r="L107" s="55"/>
      <c r="M107" s="99"/>
      <c r="N107" s="99"/>
    </row>
    <row r="108" spans="2:14" x14ac:dyDescent="0.45">
      <c r="B108" s="55"/>
      <c r="C108" s="55"/>
      <c r="D108" s="55"/>
      <c r="E108" s="99"/>
      <c r="F108" s="99"/>
      <c r="G108" s="55"/>
      <c r="H108" s="99"/>
      <c r="I108" s="55"/>
      <c r="J108" s="99"/>
      <c r="K108" s="99"/>
      <c r="L108" s="55"/>
      <c r="M108" s="99"/>
      <c r="N108" s="99"/>
    </row>
    <row r="109" spans="2:14" x14ac:dyDescent="0.45">
      <c r="B109" s="55"/>
      <c r="C109" s="55"/>
      <c r="D109" s="55"/>
      <c r="E109" s="99"/>
      <c r="F109" s="99"/>
      <c r="G109" s="55"/>
      <c r="H109" s="99"/>
      <c r="I109" s="55"/>
      <c r="J109" s="99"/>
      <c r="K109" s="99"/>
      <c r="L109" s="55"/>
      <c r="M109" s="99"/>
      <c r="N109" s="99"/>
    </row>
    <row r="110" spans="2:14" x14ac:dyDescent="0.45">
      <c r="B110" s="55"/>
      <c r="C110" s="55"/>
      <c r="D110" s="55"/>
      <c r="E110" s="99"/>
      <c r="F110" s="99"/>
      <c r="G110" s="55"/>
      <c r="H110" s="99"/>
      <c r="I110" s="55"/>
      <c r="J110" s="99"/>
      <c r="K110" s="99"/>
      <c r="L110" s="55"/>
      <c r="M110" s="99"/>
      <c r="N110" s="99"/>
    </row>
    <row r="111" spans="2:14" x14ac:dyDescent="0.45">
      <c r="B111" s="55"/>
      <c r="C111" s="55"/>
      <c r="D111" s="55"/>
      <c r="E111" s="99"/>
      <c r="F111" s="99"/>
      <c r="G111" s="55"/>
      <c r="H111" s="99"/>
      <c r="I111" s="55"/>
      <c r="J111" s="99"/>
      <c r="K111" s="99"/>
      <c r="L111" s="55"/>
      <c r="M111" s="99"/>
      <c r="N111" s="99"/>
    </row>
    <row r="112" spans="2:14" x14ac:dyDescent="0.45">
      <c r="B112" s="55"/>
      <c r="C112" s="55"/>
      <c r="D112" s="55"/>
      <c r="E112" s="99"/>
      <c r="F112" s="99"/>
      <c r="G112" s="55"/>
      <c r="H112" s="99"/>
      <c r="I112" s="55"/>
      <c r="J112" s="99"/>
      <c r="K112" s="99"/>
      <c r="L112" s="55"/>
      <c r="M112" s="99"/>
      <c r="N112" s="99"/>
    </row>
    <row r="113" spans="2:14" x14ac:dyDescent="0.45">
      <c r="B113" s="55"/>
      <c r="C113" s="55"/>
      <c r="D113" s="55"/>
      <c r="E113" s="99"/>
      <c r="F113" s="99"/>
      <c r="G113" s="55"/>
      <c r="H113" s="99"/>
      <c r="I113" s="55"/>
      <c r="J113" s="99"/>
      <c r="K113" s="99"/>
      <c r="L113" s="55"/>
      <c r="M113" s="99"/>
      <c r="N113" s="99"/>
    </row>
    <row r="114" spans="2:14" x14ac:dyDescent="0.45">
      <c r="B114" s="55"/>
      <c r="C114" s="55"/>
      <c r="D114" s="55"/>
      <c r="E114" s="99"/>
      <c r="F114" s="99"/>
      <c r="G114" s="55"/>
      <c r="H114" s="99"/>
      <c r="I114" s="55"/>
      <c r="J114" s="99"/>
      <c r="K114" s="99"/>
      <c r="L114" s="55"/>
      <c r="M114" s="99"/>
      <c r="N114" s="99"/>
    </row>
    <row r="115" spans="2:14" x14ac:dyDescent="0.45">
      <c r="B115" s="55"/>
      <c r="C115" s="55"/>
      <c r="D115" s="55"/>
      <c r="E115" s="99"/>
      <c r="F115" s="99"/>
      <c r="G115" s="55"/>
      <c r="H115" s="99"/>
      <c r="I115" s="55"/>
      <c r="J115" s="99"/>
      <c r="K115" s="99"/>
      <c r="L115" s="55"/>
      <c r="M115" s="99"/>
      <c r="N115" s="99"/>
    </row>
    <row r="116" spans="2:14" x14ac:dyDescent="0.45">
      <c r="B116" s="55"/>
      <c r="C116" s="55"/>
      <c r="D116" s="55"/>
      <c r="E116" s="99"/>
      <c r="F116" s="99"/>
      <c r="G116" s="55"/>
      <c r="H116" s="99"/>
      <c r="I116" s="55"/>
      <c r="J116" s="99"/>
      <c r="K116" s="99"/>
      <c r="L116" s="55"/>
      <c r="M116" s="99"/>
      <c r="N116" s="99"/>
    </row>
    <row r="117" spans="2:14" x14ac:dyDescent="0.45">
      <c r="B117" s="55"/>
      <c r="C117" s="55"/>
      <c r="D117" s="55"/>
      <c r="E117" s="99"/>
      <c r="F117" s="99"/>
      <c r="G117" s="55"/>
      <c r="H117" s="99"/>
      <c r="I117" s="55"/>
      <c r="J117" s="99"/>
      <c r="K117" s="99"/>
      <c r="L117" s="55"/>
      <c r="M117" s="99"/>
      <c r="N117" s="99"/>
    </row>
    <row r="118" spans="2:14" x14ac:dyDescent="0.45">
      <c r="B118" s="55"/>
      <c r="C118" s="55"/>
      <c r="D118" s="55"/>
      <c r="E118" s="99"/>
      <c r="F118" s="99"/>
      <c r="G118" s="55"/>
      <c r="H118" s="99"/>
      <c r="I118" s="55"/>
      <c r="J118" s="99"/>
      <c r="K118" s="99"/>
      <c r="L118" s="55"/>
      <c r="M118" s="99"/>
      <c r="N118" s="99"/>
    </row>
    <row r="119" spans="2:14" x14ac:dyDescent="0.45">
      <c r="B119" s="55"/>
      <c r="C119" s="55"/>
      <c r="D119" s="55"/>
      <c r="E119" s="99"/>
      <c r="F119" s="99"/>
      <c r="G119" s="55"/>
      <c r="H119" s="99"/>
      <c r="I119" s="55"/>
      <c r="J119" s="99"/>
      <c r="K119" s="99"/>
      <c r="L119" s="55"/>
      <c r="M119" s="99"/>
      <c r="N119" s="99"/>
    </row>
    <row r="120" spans="2:14" x14ac:dyDescent="0.45">
      <c r="B120" s="55"/>
      <c r="C120" s="55"/>
      <c r="D120" s="55"/>
      <c r="E120" s="99"/>
      <c r="F120" s="99"/>
      <c r="G120" s="55"/>
      <c r="H120" s="99"/>
      <c r="I120" s="55"/>
      <c r="J120" s="99"/>
      <c r="K120" s="99"/>
      <c r="L120" s="55"/>
      <c r="M120" s="99"/>
      <c r="N120" s="99"/>
    </row>
    <row r="121" spans="2:14" x14ac:dyDescent="0.45">
      <c r="B121" s="55"/>
      <c r="C121" s="55"/>
      <c r="D121" s="55"/>
      <c r="E121" s="99"/>
      <c r="F121" s="99"/>
      <c r="G121" s="55"/>
      <c r="H121" s="99"/>
      <c r="I121" s="55"/>
      <c r="J121" s="99"/>
      <c r="K121" s="99"/>
      <c r="L121" s="55"/>
      <c r="M121" s="99"/>
      <c r="N121" s="99"/>
    </row>
    <row r="122" spans="2:14" x14ac:dyDescent="0.45">
      <c r="B122" s="55"/>
      <c r="C122" s="55"/>
      <c r="D122" s="55"/>
      <c r="E122" s="99"/>
      <c r="F122" s="99"/>
      <c r="G122" s="55"/>
      <c r="H122" s="99"/>
      <c r="I122" s="55"/>
      <c r="J122" s="99"/>
      <c r="K122" s="99"/>
      <c r="L122" s="55"/>
      <c r="M122" s="99"/>
      <c r="N122" s="99"/>
    </row>
    <row r="123" spans="2:14" x14ac:dyDescent="0.45">
      <c r="B123" s="55"/>
      <c r="C123" s="55"/>
      <c r="D123" s="55"/>
      <c r="E123" s="99"/>
      <c r="F123" s="99"/>
      <c r="G123" s="55"/>
      <c r="H123" s="99"/>
      <c r="I123" s="55"/>
      <c r="J123" s="99"/>
      <c r="K123" s="99"/>
      <c r="L123" s="55"/>
      <c r="M123" s="99"/>
      <c r="N123" s="99"/>
    </row>
    <row r="124" spans="2:14" x14ac:dyDescent="0.45">
      <c r="B124" s="55"/>
      <c r="C124" s="55"/>
      <c r="D124" s="55"/>
      <c r="E124" s="99"/>
      <c r="F124" s="99"/>
      <c r="G124" s="55"/>
      <c r="H124" s="99"/>
      <c r="I124" s="55"/>
      <c r="J124" s="99"/>
      <c r="K124" s="99"/>
      <c r="L124" s="55"/>
      <c r="M124" s="99"/>
      <c r="N124" s="99"/>
    </row>
    <row r="125" spans="2:14" x14ac:dyDescent="0.45">
      <c r="B125" s="55"/>
      <c r="C125" s="55"/>
      <c r="D125" s="55"/>
      <c r="E125" s="99"/>
      <c r="F125" s="99"/>
      <c r="G125" s="55"/>
      <c r="H125" s="99"/>
      <c r="I125" s="55"/>
      <c r="J125" s="99"/>
      <c r="K125" s="99"/>
      <c r="L125" s="55"/>
      <c r="M125" s="99"/>
      <c r="N125" s="99"/>
    </row>
    <row r="126" spans="2:14" x14ac:dyDescent="0.45">
      <c r="B126" s="55"/>
      <c r="C126" s="55"/>
      <c r="D126" s="55"/>
      <c r="E126" s="99"/>
      <c r="F126" s="99"/>
      <c r="G126" s="55"/>
      <c r="H126" s="99"/>
      <c r="I126" s="55"/>
      <c r="J126" s="99"/>
      <c r="K126" s="99"/>
      <c r="L126" s="55"/>
      <c r="M126" s="99"/>
      <c r="N126" s="99"/>
    </row>
    <row r="127" spans="2:14" x14ac:dyDescent="0.45">
      <c r="B127" s="55" t="e">
        <f>1000+1000+E1222500+1000+2000+600+1000+1000+41000+2000+2000+800+500+1070+1500+500+2787+1000+600+3570+2000+500+1500+1000+2929+1000+290+1000+1000</f>
        <v>#NAME?</v>
      </c>
      <c r="C127" s="55"/>
      <c r="D127" s="55"/>
      <c r="E127" s="99"/>
      <c r="F127" s="99"/>
      <c r="G127" s="55"/>
      <c r="H127" s="99"/>
      <c r="I127" s="55"/>
      <c r="J127" s="99"/>
      <c r="K127" s="99"/>
      <c r="L127" s="55"/>
      <c r="M127" s="99"/>
      <c r="N127" s="99"/>
    </row>
    <row r="128" spans="2:14" x14ac:dyDescent="0.45">
      <c r="B128" s="55" t="e">
        <f>118023.2-B127</f>
        <v>#NAME?</v>
      </c>
      <c r="C128" s="55"/>
      <c r="D128" s="55"/>
      <c r="E128" s="99"/>
      <c r="F128" s="99"/>
      <c r="G128" s="55"/>
      <c r="H128" s="99"/>
      <c r="I128" s="55"/>
      <c r="J128" s="99"/>
      <c r="K128" s="99"/>
      <c r="L128" s="55"/>
      <c r="M128" s="99"/>
      <c r="N128" s="99"/>
    </row>
    <row r="129" spans="2:14" x14ac:dyDescent="0.45">
      <c r="B129" s="55" t="e">
        <f>SUBTOTAL(9,B127:B128)</f>
        <v>#NAME?</v>
      </c>
      <c r="C129" s="55"/>
      <c r="D129" s="55"/>
      <c r="E129" s="99"/>
      <c r="F129" s="99"/>
      <c r="G129" s="55"/>
      <c r="H129" s="99"/>
      <c r="I129" s="55"/>
      <c r="J129" s="99"/>
      <c r="K129" s="99"/>
      <c r="L129" s="55"/>
      <c r="M129" s="99"/>
      <c r="N129" s="99"/>
    </row>
    <row r="130" spans="2:14" x14ac:dyDescent="0.45">
      <c r="B130" s="55"/>
      <c r="C130" s="55"/>
      <c r="D130" s="55"/>
      <c r="E130" s="99"/>
      <c r="F130" s="99"/>
      <c r="G130" s="55"/>
      <c r="H130" s="99"/>
      <c r="I130" s="55"/>
      <c r="J130" s="99"/>
      <c r="K130" s="99"/>
      <c r="L130" s="55"/>
      <c r="M130" s="99"/>
      <c r="N130" s="99"/>
    </row>
    <row r="131" spans="2:14" x14ac:dyDescent="0.45">
      <c r="B131" s="55"/>
      <c r="C131" s="55"/>
      <c r="D131" s="55"/>
      <c r="E131" s="99"/>
      <c r="F131" s="99"/>
      <c r="G131" s="55"/>
      <c r="H131" s="99"/>
      <c r="I131" s="55"/>
      <c r="J131" s="99"/>
      <c r="K131" s="99"/>
      <c r="L131" s="55"/>
      <c r="M131" s="99"/>
      <c r="N131" s="99"/>
    </row>
    <row r="132" spans="2:14" x14ac:dyDescent="0.45">
      <c r="B132" s="55"/>
      <c r="C132" s="55"/>
      <c r="D132" s="55"/>
      <c r="E132" s="99"/>
      <c r="F132" s="99"/>
      <c r="G132" s="55"/>
      <c r="H132" s="99"/>
      <c r="I132" s="55"/>
      <c r="J132" s="99"/>
      <c r="K132" s="99"/>
      <c r="L132" s="55"/>
      <c r="M132" s="99"/>
      <c r="N132" s="99"/>
    </row>
    <row r="133" spans="2:14" x14ac:dyDescent="0.45">
      <c r="B133" s="55"/>
      <c r="C133" s="55"/>
      <c r="D133" s="55"/>
      <c r="E133" s="99"/>
      <c r="F133" s="99"/>
      <c r="G133" s="55"/>
      <c r="H133" s="99"/>
      <c r="I133" s="55"/>
      <c r="J133" s="99"/>
      <c r="K133" s="99"/>
      <c r="L133" s="55"/>
      <c r="M133" s="99"/>
      <c r="N133" s="99"/>
    </row>
    <row r="134" spans="2:14" x14ac:dyDescent="0.45">
      <c r="B134" s="55"/>
      <c r="C134" s="55"/>
      <c r="D134" s="55"/>
      <c r="E134" s="99"/>
      <c r="F134" s="99"/>
      <c r="G134" s="55"/>
      <c r="H134" s="99"/>
      <c r="I134" s="55"/>
      <c r="J134" s="99"/>
      <c r="K134" s="99"/>
      <c r="L134" s="55"/>
      <c r="M134" s="99"/>
      <c r="N134" s="99"/>
    </row>
    <row r="135" spans="2:14" x14ac:dyDescent="0.45">
      <c r="B135" s="55"/>
      <c r="C135" s="55"/>
      <c r="D135" s="55"/>
      <c r="E135" s="99"/>
      <c r="F135" s="99"/>
      <c r="G135" s="55"/>
      <c r="H135" s="99"/>
      <c r="I135" s="55"/>
      <c r="J135" s="99"/>
      <c r="K135" s="99"/>
      <c r="L135" s="55"/>
      <c r="M135" s="99"/>
      <c r="N135" s="99"/>
    </row>
    <row r="136" spans="2:14" x14ac:dyDescent="0.45">
      <c r="B136" s="55"/>
      <c r="C136" s="55"/>
      <c r="D136" s="55"/>
      <c r="E136" s="99"/>
      <c r="F136" s="99"/>
      <c r="G136" s="55"/>
      <c r="H136" s="99"/>
      <c r="I136" s="55"/>
      <c r="J136" s="99"/>
      <c r="K136" s="99"/>
      <c r="L136" s="55"/>
      <c r="M136" s="99"/>
      <c r="N136" s="99"/>
    </row>
    <row r="137" spans="2:14" x14ac:dyDescent="0.45">
      <c r="B137" s="55"/>
      <c r="C137" s="55"/>
      <c r="D137" s="55"/>
      <c r="E137" s="99"/>
      <c r="F137" s="99"/>
      <c r="G137" s="55"/>
      <c r="H137" s="99"/>
      <c r="I137" s="55"/>
      <c r="J137" s="99"/>
      <c r="K137" s="99"/>
      <c r="L137" s="55"/>
      <c r="M137" s="99"/>
      <c r="N137" s="99"/>
    </row>
    <row r="138" spans="2:14" x14ac:dyDescent="0.45">
      <c r="B138" s="55"/>
      <c r="C138" s="55"/>
      <c r="D138" s="55"/>
      <c r="E138" s="99"/>
      <c r="F138" s="99"/>
      <c r="G138" s="55"/>
      <c r="H138" s="99"/>
      <c r="I138" s="55"/>
      <c r="J138" s="99"/>
      <c r="K138" s="99"/>
      <c r="L138" s="55"/>
      <c r="M138" s="99"/>
      <c r="N138" s="99"/>
    </row>
    <row r="139" spans="2:14" x14ac:dyDescent="0.45">
      <c r="B139" s="55"/>
      <c r="C139" s="55"/>
      <c r="D139" s="55"/>
      <c r="E139" s="99"/>
      <c r="F139" s="99"/>
      <c r="G139" s="55"/>
      <c r="H139" s="99"/>
      <c r="I139" s="55"/>
      <c r="J139" s="99"/>
      <c r="K139" s="99"/>
      <c r="L139" s="55"/>
      <c r="M139" s="99"/>
      <c r="N139" s="99"/>
    </row>
    <row r="140" spans="2:14" x14ac:dyDescent="0.45">
      <c r="B140" s="55"/>
      <c r="C140" s="55"/>
      <c r="D140" s="55"/>
      <c r="E140" s="99"/>
      <c r="F140" s="99"/>
      <c r="G140" s="55"/>
      <c r="H140" s="99"/>
      <c r="I140" s="55"/>
      <c r="J140" s="99"/>
      <c r="K140" s="99"/>
      <c r="L140" s="55"/>
      <c r="M140" s="99"/>
      <c r="N140" s="99"/>
    </row>
    <row r="141" spans="2:14" x14ac:dyDescent="0.45">
      <c r="B141" s="55"/>
      <c r="C141" s="55"/>
      <c r="D141" s="55"/>
      <c r="E141" s="99"/>
      <c r="F141" s="99"/>
      <c r="G141" s="55"/>
      <c r="H141" s="99"/>
      <c r="I141" s="55"/>
      <c r="J141" s="99"/>
      <c r="K141" s="99"/>
      <c r="L141" s="55"/>
      <c r="M141" s="99"/>
      <c r="N141" s="99"/>
    </row>
    <row r="142" spans="2:14" x14ac:dyDescent="0.45">
      <c r="B142" s="55"/>
      <c r="C142" s="55"/>
      <c r="D142" s="55"/>
      <c r="E142" s="99"/>
      <c r="F142" s="99"/>
      <c r="G142" s="55"/>
      <c r="H142" s="99"/>
      <c r="I142" s="55"/>
      <c r="J142" s="99"/>
      <c r="K142" s="99"/>
      <c r="L142" s="55"/>
      <c r="M142" s="99"/>
      <c r="N142" s="99"/>
    </row>
    <row r="143" spans="2:14" x14ac:dyDescent="0.45">
      <c r="B143" s="55"/>
      <c r="C143" s="55"/>
      <c r="D143" s="55"/>
      <c r="E143" s="99"/>
      <c r="F143" s="99"/>
      <c r="G143" s="55"/>
      <c r="H143" s="99"/>
      <c r="I143" s="55"/>
      <c r="J143" s="99"/>
      <c r="K143" s="99"/>
      <c r="L143" s="55"/>
      <c r="M143" s="99"/>
      <c r="N143" s="99"/>
    </row>
    <row r="144" spans="2:14" x14ac:dyDescent="0.45">
      <c r="B144" s="55"/>
      <c r="C144" s="55"/>
      <c r="D144" s="55"/>
      <c r="E144" s="99"/>
      <c r="F144" s="99"/>
      <c r="G144" s="55"/>
      <c r="H144" s="99"/>
      <c r="I144" s="55"/>
      <c r="J144" s="99"/>
      <c r="K144" s="99"/>
      <c r="L144" s="55"/>
      <c r="M144" s="99"/>
      <c r="N144" s="99"/>
    </row>
    <row r="145" spans="2:14" x14ac:dyDescent="0.45">
      <c r="B145" s="55"/>
      <c r="C145" s="55"/>
      <c r="D145" s="55"/>
      <c r="E145" s="99"/>
      <c r="F145" s="99"/>
      <c r="G145" s="55"/>
      <c r="H145" s="99"/>
      <c r="I145" s="55"/>
      <c r="J145" s="99"/>
      <c r="K145" s="99"/>
      <c r="L145" s="55"/>
      <c r="M145" s="99"/>
      <c r="N145" s="99"/>
    </row>
    <row r="146" spans="2:14" x14ac:dyDescent="0.45">
      <c r="B146" s="55"/>
      <c r="C146" s="55"/>
      <c r="D146" s="55"/>
      <c r="E146" s="99"/>
      <c r="F146" s="99"/>
      <c r="G146" s="55"/>
      <c r="H146" s="99"/>
      <c r="I146" s="55"/>
      <c r="J146" s="99"/>
      <c r="K146" s="99"/>
      <c r="L146" s="55"/>
      <c r="M146" s="99"/>
      <c r="N146" s="99"/>
    </row>
    <row r="147" spans="2:14" x14ac:dyDescent="0.45">
      <c r="B147" s="55"/>
      <c r="C147" s="55"/>
      <c r="D147" s="55"/>
      <c r="E147" s="99"/>
      <c r="F147" s="99"/>
      <c r="G147" s="55"/>
      <c r="H147" s="99"/>
      <c r="I147" s="55"/>
      <c r="J147" s="99"/>
      <c r="K147" s="99"/>
      <c r="L147" s="55"/>
      <c r="M147" s="99"/>
      <c r="N147" s="99"/>
    </row>
    <row r="148" spans="2:14" x14ac:dyDescent="0.45">
      <c r="B148" s="55"/>
      <c r="C148" s="55"/>
      <c r="D148" s="55"/>
      <c r="E148" s="99"/>
      <c r="F148" s="99"/>
      <c r="G148" s="55"/>
      <c r="H148" s="99"/>
      <c r="I148" s="55"/>
      <c r="J148" s="99"/>
      <c r="K148" s="99"/>
      <c r="L148" s="55"/>
      <c r="M148" s="99"/>
      <c r="N148" s="99"/>
    </row>
    <row r="149" spans="2:14" x14ac:dyDescent="0.45">
      <c r="B149" s="55"/>
      <c r="C149" s="55"/>
      <c r="D149" s="55"/>
      <c r="E149" s="99"/>
      <c r="F149" s="99"/>
      <c r="G149" s="55"/>
      <c r="H149" s="99"/>
      <c r="I149" s="55"/>
      <c r="J149" s="99"/>
      <c r="K149" s="99"/>
      <c r="L149" s="55"/>
      <c r="M149" s="99"/>
      <c r="N149" s="99"/>
    </row>
    <row r="150" spans="2:14" x14ac:dyDescent="0.45">
      <c r="B150" s="55"/>
      <c r="C150" s="55"/>
      <c r="D150" s="55"/>
      <c r="E150" s="99"/>
      <c r="F150" s="99"/>
      <c r="G150" s="55"/>
      <c r="H150" s="99"/>
      <c r="I150" s="55"/>
      <c r="J150" s="99"/>
      <c r="K150" s="99"/>
      <c r="L150" s="55"/>
      <c r="M150" s="99"/>
      <c r="N150" s="99"/>
    </row>
    <row r="151" spans="2:14" x14ac:dyDescent="0.45">
      <c r="B151" s="55"/>
      <c r="C151" s="55"/>
      <c r="D151" s="55"/>
      <c r="E151" s="99"/>
      <c r="F151" s="99"/>
      <c r="G151" s="55"/>
      <c r="H151" s="99"/>
      <c r="I151" s="55"/>
      <c r="J151" s="99"/>
      <c r="K151" s="99"/>
      <c r="L151" s="55"/>
      <c r="M151" s="99"/>
      <c r="N151" s="99"/>
    </row>
    <row r="152" spans="2:14" x14ac:dyDescent="0.45">
      <c r="B152" s="55"/>
      <c r="C152" s="55"/>
      <c r="D152" s="55"/>
      <c r="E152" s="99"/>
      <c r="F152" s="99"/>
      <c r="G152" s="55"/>
      <c r="H152" s="99"/>
      <c r="I152" s="55"/>
      <c r="J152" s="99"/>
      <c r="K152" s="99"/>
      <c r="L152" s="55"/>
      <c r="M152" s="99"/>
      <c r="N152" s="99"/>
    </row>
    <row r="153" spans="2:14" x14ac:dyDescent="0.45">
      <c r="B153" s="55"/>
      <c r="C153" s="55"/>
      <c r="D153" s="55"/>
      <c r="E153" s="99"/>
      <c r="F153" s="99"/>
      <c r="G153" s="55"/>
      <c r="H153" s="99"/>
      <c r="I153" s="55"/>
      <c r="J153" s="99"/>
      <c r="K153" s="99"/>
      <c r="L153" s="55"/>
      <c r="M153" s="99"/>
      <c r="N153" s="99"/>
    </row>
    <row r="154" spans="2:14" x14ac:dyDescent="0.45">
      <c r="B154" s="55"/>
      <c r="C154" s="55"/>
      <c r="D154" s="55"/>
      <c r="E154" s="99"/>
      <c r="F154" s="99"/>
      <c r="G154" s="55"/>
      <c r="H154" s="99"/>
      <c r="I154" s="55"/>
      <c r="J154" s="99"/>
      <c r="K154" s="99"/>
      <c r="L154" s="55"/>
      <c r="M154" s="99"/>
      <c r="N154" s="99"/>
    </row>
    <row r="155" spans="2:14" x14ac:dyDescent="0.45">
      <c r="B155" s="55"/>
      <c r="C155" s="55"/>
      <c r="D155" s="55"/>
      <c r="E155" s="99"/>
      <c r="F155" s="99"/>
      <c r="G155" s="55"/>
      <c r="H155" s="99"/>
      <c r="I155" s="55"/>
      <c r="J155" s="99"/>
      <c r="K155" s="99"/>
      <c r="L155" s="55"/>
      <c r="M155" s="99"/>
      <c r="N155" s="99"/>
    </row>
  </sheetData>
  <autoFilter ref="B7:O84">
    <filterColumn colId="1">
      <filters>
        <filter val="1,001,941"/>
        <filter val="1,288,924"/>
        <filter val="1,383,508"/>
        <filter val="1,431,616"/>
        <filter val="1,974,046"/>
        <filter val="10,800"/>
        <filter val="103,500"/>
        <filter val="112,808"/>
        <filter val="126,615"/>
        <filter val="17,011,204"/>
        <filter val="17,546"/>
        <filter val="19,756,979"/>
        <filter val="2,207,190"/>
        <filter val="2,395,372"/>
        <filter val="2,932,455"/>
        <filter val="20,391,515"/>
        <filter val="217,814"/>
        <filter val="235,519"/>
        <filter val="26,924,040"/>
        <filter val="376,047"/>
        <filter val="4,113,876"/>
        <filter val="4,659,767"/>
        <filter val="424,468"/>
        <filter val="5,398,440"/>
        <filter val="6,302,500"/>
        <filter val="6,400"/>
        <filter val="6,532,525"/>
        <filter val="68,026"/>
        <filter val="68,351,990"/>
        <filter val="732,986"/>
        <filter val="8,565,551"/>
      </filters>
    </filterColumn>
  </autoFilter>
  <mergeCells count="10">
    <mergeCell ref="D91:E91"/>
    <mergeCell ref="J91:K91"/>
    <mergeCell ref="D90:E90"/>
    <mergeCell ref="B1:N1"/>
    <mergeCell ref="B2:N2"/>
    <mergeCell ref="B3:N3"/>
    <mergeCell ref="B4:N4"/>
    <mergeCell ref="B5:N5"/>
    <mergeCell ref="I89:K89"/>
    <mergeCell ref="I90:K90"/>
  </mergeCells>
  <printOptions horizontalCentered="1"/>
  <pageMargins left="0.23622047244094491" right="0.23622047244094491" top="0.35" bottom="0.12" header="0.31496062992125984" footer="0.12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2026-05-05T15:00:47Z</cp:lastPrinted>
  <dcterms:created xsi:type="dcterms:W3CDTF">2021-02-04T18:18:52Z</dcterms:created>
  <dcterms:modified xsi:type="dcterms:W3CDTF">2026-05-08T13:51:35Z</dcterms:modified>
</cp:coreProperties>
</file>